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ээрим\Нарбекова М.У\нбкр\Фин отчет на сайт\Ежемесячный\Фин отчет октябрь 2021\"/>
    </mc:Choice>
  </mc:AlternateContent>
  <bookViews>
    <workbookView xWindow="0" yWindow="0" windowWidth="20490" windowHeight="7755" activeTab="1"/>
  </bookViews>
  <sheets>
    <sheet name="BS" sheetId="6" r:id="rId1"/>
    <sheet name="PL" sheetId="7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29" i="7" l="1"/>
  <c r="C23" i="7"/>
  <c r="B23" i="7"/>
  <c r="C20" i="7"/>
  <c r="B20" i="7"/>
  <c r="C10" i="7"/>
  <c r="B10" i="7"/>
  <c r="B7" i="7"/>
  <c r="C48" i="6"/>
  <c r="B48" i="6"/>
  <c r="C41" i="6"/>
  <c r="B41" i="6"/>
  <c r="C37" i="6"/>
  <c r="B37" i="6"/>
  <c r="C34" i="6"/>
  <c r="C33" i="6"/>
  <c r="C24" i="6"/>
  <c r="C19" i="6"/>
  <c r="C15" i="6"/>
  <c r="C14" i="6"/>
  <c r="C21" i="7" l="1"/>
  <c r="B21" i="7"/>
  <c r="C17" i="7"/>
  <c r="B17" i="7"/>
  <c r="C9" i="7"/>
  <c r="C11" i="7" s="1"/>
  <c r="B9" i="7"/>
  <c r="B11" i="7" s="1"/>
  <c r="B26" i="7" l="1"/>
  <c r="B28" i="7" s="1"/>
  <c r="B50" i="6" s="1"/>
  <c r="C26" i="7"/>
  <c r="D50" i="6"/>
  <c r="D43" i="6"/>
  <c r="C43" i="6"/>
  <c r="B43" i="6"/>
  <c r="D27" i="6"/>
  <c r="D25" i="6"/>
  <c r="D21" i="6"/>
  <c r="C21" i="6"/>
  <c r="B21" i="6"/>
  <c r="D18" i="6"/>
  <c r="C18" i="6"/>
  <c r="B18" i="6"/>
  <c r="D12" i="6"/>
  <c r="D13" i="6" s="1"/>
  <c r="C12" i="6"/>
  <c r="C13" i="6" s="1"/>
  <c r="B12" i="6"/>
  <c r="B13" i="6" s="1"/>
  <c r="B29" i="7" l="1"/>
  <c r="C28" i="7"/>
  <c r="B52" i="6"/>
  <c r="B22" i="6"/>
  <c r="B29" i="6" s="1"/>
  <c r="C22" i="6"/>
  <c r="C29" i="6" s="1"/>
  <c r="D52" i="6"/>
  <c r="D22" i="6"/>
  <c r="D29" i="6" s="1"/>
  <c r="C50" i="6" l="1"/>
  <c r="C52" i="6" s="1"/>
</calcChain>
</file>

<file path=xl/sharedStrings.xml><?xml version="1.0" encoding="utf-8"?>
<sst xmlns="http://schemas.openxmlformats.org/spreadsheetml/2006/main" count="91" uniqueCount="78">
  <si>
    <t>Open Joint Stock Company "Commercial bank KYRGYZSTAN"</t>
  </si>
  <si>
    <t>December                       2020</t>
  </si>
  <si>
    <t>Th.KGS</t>
  </si>
  <si>
    <t>ASSETS</t>
  </si>
  <si>
    <t>Cash and cash equivalents</t>
  </si>
  <si>
    <t>The correspondent account in NBKR</t>
  </si>
  <si>
    <t>"Nostro" Accounts in commercial banks</t>
  </si>
  <si>
    <t>Provision for impairment losses on "Nostro" Accounts in commercial banks</t>
  </si>
  <si>
    <t>Net "Nostro" Accounts in commercial banks</t>
  </si>
  <si>
    <t>Total money market assets</t>
  </si>
  <si>
    <t>Investments held to maturity</t>
  </si>
  <si>
    <t>Accounts and deposits with banks and other financial 
institutions</t>
  </si>
  <si>
    <t>Loans to other financial institutions</t>
  </si>
  <si>
    <t>Provision for impairment losses on Loans to other financial institutions</t>
  </si>
  <si>
    <t>Net loans to other financial institutions</t>
  </si>
  <si>
    <t>Loans to customers</t>
  </si>
  <si>
    <t>Provision for impairment losses on Loans to customers</t>
  </si>
  <si>
    <t>Net loans to customers</t>
  </si>
  <si>
    <t>Total loans</t>
  </si>
  <si>
    <t>Financial assets at fair value through profit or loss</t>
  </si>
  <si>
    <t>REPO agreement transactions</t>
  </si>
  <si>
    <t>Proporty, equipment and intangible assets</t>
  </si>
  <si>
    <t>Assets right to use</t>
  </si>
  <si>
    <t>Other assets</t>
  </si>
  <si>
    <t>TOTAL ASSETS</t>
  </si>
  <si>
    <t>LIABILITIES AND CAPITAL</t>
  </si>
  <si>
    <t>LIABILITITES</t>
  </si>
  <si>
    <t>Accounts of banks and other financial institutions</t>
  </si>
  <si>
    <t>Customer accounts</t>
  </si>
  <si>
    <t>Other borrowed funds</t>
  </si>
  <si>
    <t>Current income tax liability</t>
  </si>
  <si>
    <t>Deferred tax liabilities</t>
  </si>
  <si>
    <t>Financial liabilities at fair value through profit or loss</t>
  </si>
  <si>
    <t>Reverse REPO agreement transactions</t>
  </si>
  <si>
    <t>Lease liabilities</t>
  </si>
  <si>
    <t>Other liabilities</t>
  </si>
  <si>
    <t>TOTAL LIABILITIES</t>
  </si>
  <si>
    <t>CAPITAL</t>
  </si>
  <si>
    <t>Share capital</t>
  </si>
  <si>
    <t>Additionally paid up capital</t>
  </si>
  <si>
    <t>Retained earnings</t>
  </si>
  <si>
    <t>Total capital</t>
  </si>
  <si>
    <t>TOTAL LIABILITIES AND CAPITAL</t>
  </si>
  <si>
    <t>________________________________</t>
  </si>
  <si>
    <t>Mr. J. Sagyndykov</t>
  </si>
  <si>
    <t>Ms. Dzhenbaeva E.T.</t>
  </si>
  <si>
    <t>CEO</t>
  </si>
  <si>
    <t xml:space="preserve">acting Chief Accountant </t>
  </si>
  <si>
    <t>Reference</t>
  </si>
  <si>
    <t>* Allowance for impairment on loans granted to financial institutions in accordance with the requirements of the NBKR</t>
  </si>
  <si>
    <t>* Allowance for impairment losses on loans to customers in accordance with the requirements of the NBKR</t>
  </si>
  <si>
    <t>* Estimated reserves for guarantees in accordance with NBKR requirements</t>
  </si>
  <si>
    <t>Interest income calculated using the effective interest rate</t>
  </si>
  <si>
    <t>Interest expenses</t>
  </si>
  <si>
    <t>Net interest income before provisioning for impairment of interest bearing assets</t>
  </si>
  <si>
    <t>Provisions for impairment of interest bearing assets</t>
  </si>
  <si>
    <t>NET INTEREST INCOME</t>
  </si>
  <si>
    <t>Fee and commission income</t>
  </si>
  <si>
    <t>Commission expenses</t>
  </si>
  <si>
    <t>Net profit on foreign exchange transactions</t>
  </si>
  <si>
    <t>Net gain on financial instruments at fair value through profit or loss</t>
  </si>
  <si>
    <t>Other income</t>
  </si>
  <si>
    <t>OPERATING INCOME</t>
  </si>
  <si>
    <t>Administrative and operating expenses</t>
  </si>
  <si>
    <t>Provisions for impairment losses on other assets</t>
  </si>
  <si>
    <t>OPERATING EXPENSES</t>
  </si>
  <si>
    <t>Profit before income tax expense</t>
  </si>
  <si>
    <t>Income tax expense</t>
  </si>
  <si>
    <t>Net profit</t>
  </si>
  <si>
    <t>Total comprehensive income</t>
  </si>
  <si>
    <t>Earnings per share</t>
  </si>
  <si>
    <t>* Profit in accordance with the requirements of the NBKR</t>
  </si>
  <si>
    <t>* Earnings per share in accordance with the requirements of the NBKR</t>
  </si>
  <si>
    <t>Statement of financial position As at 31 October 2021</t>
  </si>
  <si>
    <t>October                       2021</t>
  </si>
  <si>
    <t>October                               2020</t>
  </si>
  <si>
    <t>Statement of profit or loss and other comprehensive income                                                             For the period ended 31 October 2021</t>
  </si>
  <si>
    <t>October                    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</si>
</sst>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.00\ _с_о_м_-;\-* #,##0.00\ _с_о_м_-;_-* &quot;-&quot;??\ _с_о_м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  <numFmt numFmtId="170" formatCode="_(* #,##0.000000_);_(* \(#,##0.000000\);_(* &quot;-&quot;??_);_(@_)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168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7">
    <xf numFmtId="0" fontId="0" fillId="0" borderId="0" xfId="0"/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7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14" fontId="11" fillId="0" borderId="1" xfId="7" applyNumberFormat="1" applyFont="1" applyFill="1" applyBorder="1" applyAlignment="1">
      <alignment horizontal="center"/>
    </xf>
    <xf numFmtId="0" fontId="10" fillId="0" borderId="0" xfId="7" applyFont="1" applyFill="1" applyBorder="1" applyAlignment="1"/>
    <xf numFmtId="0" fontId="10" fillId="0" borderId="0" xfId="7" applyFont="1" applyFill="1" applyBorder="1" applyAlignment="1">
      <alignment vertical="center" wrapText="1"/>
    </xf>
    <xf numFmtId="0" fontId="10" fillId="0" borderId="0" xfId="8" applyFont="1" applyFill="1" applyBorder="1" applyAlignment="1"/>
    <xf numFmtId="0" fontId="10" fillId="0" borderId="0" xfId="8" applyFont="1" applyFill="1" applyBorder="1" applyAlignment="1">
      <alignment wrapText="1"/>
    </xf>
    <xf numFmtId="0" fontId="10" fillId="0" borderId="0" xfId="0" applyFont="1" applyFill="1"/>
    <xf numFmtId="0" fontId="10" fillId="0" borderId="0" xfId="6" applyFont="1" applyFill="1"/>
    <xf numFmtId="0" fontId="8" fillId="0" borderId="0" xfId="0" applyFont="1" applyFill="1"/>
    <xf numFmtId="3" fontId="12" fillId="2" borderId="0" xfId="8" applyNumberFormat="1" applyFont="1" applyFill="1" applyAlignment="1">
      <alignment horizontal="right" wrapText="1"/>
    </xf>
    <xf numFmtId="167" fontId="10" fillId="2" borderId="0" xfId="8" applyNumberFormat="1" applyFont="1" applyFill="1" applyAlignment="1">
      <alignment horizontal="right"/>
    </xf>
    <xf numFmtId="167" fontId="10" fillId="2" borderId="0" xfId="9" applyNumberFormat="1" applyFont="1" applyFill="1" applyBorder="1" applyAlignment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167" fontId="11" fillId="2" borderId="2" xfId="9" applyNumberFormat="1" applyFont="1" applyFill="1" applyBorder="1" applyAlignment="1">
      <alignment vertical="center"/>
    </xf>
    <xf numFmtId="167" fontId="11" fillId="2" borderId="0" xfId="8" applyNumberFormat="1" applyFont="1" applyFill="1" applyAlignment="1">
      <alignment vertical="center"/>
    </xf>
    <xf numFmtId="0" fontId="10" fillId="2" borderId="0" xfId="7" applyFont="1" applyFill="1" applyBorder="1" applyAlignment="1">
      <alignment vertical="center"/>
    </xf>
    <xf numFmtId="3" fontId="10" fillId="2" borderId="0" xfId="8" applyNumberFormat="1" applyFont="1" applyFill="1" applyAlignment="1">
      <alignment horizontal="right" wrapText="1"/>
    </xf>
    <xf numFmtId="14" fontId="11" fillId="0" borderId="0" xfId="7" applyNumberFormat="1" applyFont="1" applyFill="1" applyBorder="1" applyAlignment="1">
      <alignment horizontal="center" wrapText="1"/>
    </xf>
    <xf numFmtId="3" fontId="10" fillId="2" borderId="0" xfId="1" applyNumberFormat="1" applyFont="1" applyFill="1" applyAlignment="1">
      <alignment horizontal="right" wrapText="1"/>
    </xf>
    <xf numFmtId="3" fontId="12" fillId="2" borderId="0" xfId="1" applyNumberFormat="1" applyFont="1" applyFill="1" applyAlignment="1">
      <alignment horizontal="right" wrapText="1"/>
    </xf>
    <xf numFmtId="167" fontId="10" fillId="2" borderId="0" xfId="8" applyNumberFormat="1" applyFont="1" applyFill="1" applyAlignment="1">
      <alignment horizontal="right" wrapText="1"/>
    </xf>
    <xf numFmtId="167" fontId="12" fillId="2" borderId="0" xfId="8" applyNumberFormat="1" applyFont="1" applyFill="1" applyAlignment="1">
      <alignment horizontal="right" wrapText="1"/>
    </xf>
    <xf numFmtId="3" fontId="11" fillId="2" borderId="3" xfId="2" applyNumberFormat="1" applyFont="1" applyFill="1" applyBorder="1" applyAlignment="1">
      <alignment horizontal="right" wrapText="1"/>
    </xf>
    <xf numFmtId="3" fontId="11" fillId="2" borderId="0" xfId="2" applyNumberFormat="1" applyFont="1" applyFill="1" applyBorder="1" applyAlignment="1">
      <alignment horizontal="right" wrapText="1"/>
    </xf>
    <xf numFmtId="3" fontId="10" fillId="2" borderId="0" xfId="2" applyNumberFormat="1" applyFont="1" applyFill="1" applyBorder="1" applyAlignment="1">
      <alignment horizontal="right" wrapText="1"/>
    </xf>
    <xf numFmtId="3" fontId="11" fillId="2" borderId="0" xfId="0" applyNumberFormat="1" applyFont="1" applyFill="1" applyAlignment="1">
      <alignment horizontal="right" wrapText="1"/>
    </xf>
    <xf numFmtId="167" fontId="10" fillId="2" borderId="0" xfId="8" applyNumberFormat="1" applyFont="1" applyFill="1" applyAlignment="1">
      <alignment horizontal="right" vertical="center" wrapText="1"/>
    </xf>
    <xf numFmtId="167" fontId="12" fillId="2" borderId="0" xfId="8" applyNumberFormat="1" applyFont="1" applyFill="1" applyAlignment="1">
      <alignment horizontal="right" vertical="center" wrapText="1"/>
    </xf>
    <xf numFmtId="3" fontId="11" fillId="2" borderId="2" xfId="2" applyNumberFormat="1" applyFont="1" applyFill="1" applyBorder="1" applyAlignment="1">
      <alignment horizontal="right" wrapText="1"/>
    </xf>
    <xf numFmtId="3" fontId="10" fillId="2" borderId="4" xfId="1" applyNumberFormat="1" applyFont="1" applyFill="1" applyBorder="1" applyAlignment="1">
      <alignment horizontal="right" wrapText="1"/>
    </xf>
    <xf numFmtId="3" fontId="10" fillId="2" borderId="0" xfId="8" applyNumberFormat="1" applyFont="1" applyFill="1" applyBorder="1" applyAlignment="1">
      <alignment horizontal="right" wrapText="1"/>
    </xf>
    <xf numFmtId="3" fontId="9" fillId="2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167" fontId="11" fillId="2" borderId="0" xfId="8" applyNumberFormat="1" applyFont="1" applyFill="1" applyAlignment="1">
      <alignment horizontal="right" wrapText="1"/>
    </xf>
    <xf numFmtId="3" fontId="13" fillId="2" borderId="0" xfId="8" applyNumberFormat="1" applyFont="1" applyFill="1" applyAlignment="1">
      <alignment horizontal="right" wrapText="1"/>
    </xf>
    <xf numFmtId="3" fontId="11" fillId="2" borderId="0" xfId="8" applyNumberFormat="1" applyFont="1" applyFill="1" applyAlignment="1">
      <alignment horizontal="right" wrapText="1"/>
    </xf>
    <xf numFmtId="3" fontId="11" fillId="2" borderId="0" xfId="1" applyNumberFormat="1" applyFont="1" applyFill="1" applyAlignment="1">
      <alignment horizontal="right" wrapText="1"/>
    </xf>
    <xf numFmtId="167" fontId="10" fillId="2" borderId="0" xfId="9" applyNumberFormat="1" applyFont="1" applyFill="1" applyBorder="1" applyAlignment="1">
      <alignment vertical="center"/>
    </xf>
    <xf numFmtId="167" fontId="9" fillId="2" borderId="0" xfId="0" applyNumberFormat="1" applyFont="1" applyFill="1" applyBorder="1" applyAlignment="1">
      <alignment vertical="center"/>
    </xf>
    <xf numFmtId="167" fontId="13" fillId="2" borderId="0" xfId="8" applyNumberFormat="1" applyFont="1" applyFill="1" applyAlignment="1">
      <alignment horizontal="right" wrapText="1"/>
    </xf>
    <xf numFmtId="3" fontId="11" fillId="2" borderId="0" xfId="7" applyNumberFormat="1" applyFont="1" applyFill="1" applyBorder="1" applyAlignment="1">
      <alignment horizontal="center" vertical="center" wrapText="1"/>
    </xf>
    <xf numFmtId="167" fontId="10" fillId="2" borderId="0" xfId="8" applyNumberFormat="1" applyFont="1" applyFill="1" applyAlignment="1">
      <alignment vertical="center"/>
    </xf>
    <xf numFmtId="167" fontId="9" fillId="2" borderId="0" xfId="0" applyNumberFormat="1" applyFont="1" applyFill="1"/>
    <xf numFmtId="167" fontId="9" fillId="2" borderId="0" xfId="9" applyNumberFormat="1" applyFont="1" applyFill="1"/>
    <xf numFmtId="167" fontId="9" fillId="0" borderId="0" xfId="9" applyNumberFormat="1" applyFont="1" applyFill="1"/>
    <xf numFmtId="169" fontId="9" fillId="0" borderId="0" xfId="0" applyNumberFormat="1" applyFont="1" applyFill="1"/>
    <xf numFmtId="170" fontId="9" fillId="0" borderId="0" xfId="9" applyNumberFormat="1" applyFont="1" applyFill="1"/>
    <xf numFmtId="0" fontId="8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0" fontId="10" fillId="2" borderId="0" xfId="7" applyFont="1" applyFill="1" applyBorder="1" applyAlignment="1">
      <alignment horizontal="center" wrapText="1"/>
    </xf>
    <xf numFmtId="49" fontId="11" fillId="2" borderId="0" xfId="7" applyNumberFormat="1" applyFont="1" applyFill="1" applyBorder="1" applyAlignment="1">
      <alignment horizontal="center" vertical="center" wrapText="1"/>
    </xf>
    <xf numFmtId="0" fontId="10" fillId="2" borderId="0" xfId="7" applyFont="1" applyFill="1" applyBorder="1" applyAlignment="1">
      <alignment wrapText="1"/>
    </xf>
    <xf numFmtId="0" fontId="11" fillId="2" borderId="0" xfId="7" applyFont="1" applyFill="1" applyBorder="1" applyAlignment="1">
      <alignment horizontal="left" wrapText="1"/>
    </xf>
    <xf numFmtId="3" fontId="12" fillId="2" borderId="0" xfId="1" applyNumberFormat="1" applyFont="1" applyFill="1" applyAlignment="1">
      <alignment horizontal="right"/>
    </xf>
    <xf numFmtId="3" fontId="9" fillId="2" borderId="0" xfId="0" applyNumberFormat="1" applyFont="1" applyFill="1"/>
    <xf numFmtId="0" fontId="10" fillId="2" borderId="0" xfId="7" applyFont="1" applyFill="1" applyBorder="1" applyAlignment="1">
      <alignment horizontal="left" wrapText="1"/>
    </xf>
    <xf numFmtId="3" fontId="13" fillId="2" borderId="3" xfId="2" applyNumberFormat="1" applyFont="1" applyFill="1" applyBorder="1" applyAlignment="1">
      <alignment horizontal="right" wrapText="1"/>
    </xf>
    <xf numFmtId="4" fontId="9" fillId="2" borderId="0" xfId="0" applyNumberFormat="1" applyFont="1" applyFill="1"/>
    <xf numFmtId="3" fontId="13" fillId="2" borderId="0" xfId="2" applyNumberFormat="1" applyFont="1" applyFill="1" applyBorder="1" applyAlignment="1">
      <alignment horizontal="right" wrapText="1"/>
    </xf>
    <xf numFmtId="3" fontId="12" fillId="2" borderId="0" xfId="2" applyNumberFormat="1" applyFont="1" applyFill="1" applyBorder="1" applyAlignment="1">
      <alignment horizontal="right" wrapText="1"/>
    </xf>
    <xf numFmtId="0" fontId="11" fillId="2" borderId="0" xfId="6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49" fontId="11" fillId="2" borderId="0" xfId="7" applyNumberFormat="1" applyFont="1" applyFill="1" applyBorder="1" applyAlignment="1">
      <alignment horizontal="center" vertical="center"/>
    </xf>
    <xf numFmtId="0" fontId="10" fillId="2" borderId="0" xfId="7" applyFont="1" applyFill="1" applyBorder="1" applyAlignment="1"/>
    <xf numFmtId="167" fontId="13" fillId="2" borderId="0" xfId="8" applyNumberFormat="1" applyFont="1" applyFill="1" applyAlignment="1">
      <alignment vertical="center"/>
    </xf>
    <xf numFmtId="0" fontId="10" fillId="2" borderId="0" xfId="8" applyFont="1" applyFill="1" applyBorder="1" applyAlignment="1"/>
    <xf numFmtId="0" fontId="8" fillId="2" borderId="0" xfId="0" applyFont="1" applyFill="1"/>
    <xf numFmtId="169" fontId="10" fillId="2" borderId="0" xfId="9" applyNumberFormat="1" applyFont="1" applyFill="1" applyBorder="1" applyAlignment="1"/>
    <xf numFmtId="167" fontId="8" fillId="2" borderId="0" xfId="0" applyNumberFormat="1" applyFont="1" applyFill="1" applyBorder="1"/>
    <xf numFmtId="167" fontId="11" fillId="2" borderId="0" xfId="9" applyNumberFormat="1" applyFont="1" applyFill="1" applyBorder="1" applyAlignment="1"/>
    <xf numFmtId="169" fontId="9" fillId="2" borderId="0" xfId="0" applyNumberFormat="1" applyFont="1" applyFill="1"/>
    <xf numFmtId="170" fontId="9" fillId="2" borderId="0" xfId="9" applyNumberFormat="1" applyFont="1" applyFill="1"/>
    <xf numFmtId="0" fontId="11" fillId="0" borderId="0" xfId="7" applyFont="1" applyFill="1" applyBorder="1" applyAlignment="1">
      <alignment horizontal="left"/>
    </xf>
    <xf numFmtId="0" fontId="9" fillId="0" borderId="0" xfId="0" applyFont="1"/>
    <xf numFmtId="0" fontId="8" fillId="0" borderId="2" xfId="0" applyFont="1" applyFill="1" applyBorder="1"/>
    <xf numFmtId="0" fontId="10" fillId="0" borderId="2" xfId="6" applyFont="1" applyFill="1" applyBorder="1"/>
    <xf numFmtId="167" fontId="11" fillId="2" borderId="2" xfId="8" applyNumberFormat="1" applyFont="1" applyFill="1" applyBorder="1" applyAlignment="1">
      <alignment horizontal="right"/>
    </xf>
    <xf numFmtId="0" fontId="10" fillId="0" borderId="0" xfId="7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7" applyFont="1" applyFill="1" applyBorder="1" applyAlignment="1">
      <alignment horizontal="left" wrapText="1"/>
    </xf>
    <xf numFmtId="0" fontId="11" fillId="0" borderId="0" xfId="7" applyFont="1" applyFill="1" applyBorder="1" applyAlignment="1">
      <alignment horizontal="left" vertical="center"/>
    </xf>
    <xf numFmtId="0" fontId="10" fillId="0" borderId="0" xfId="7" quotePrefix="1" applyFont="1" applyFill="1" applyBorder="1" applyAlignment="1">
      <alignment horizontal="left"/>
    </xf>
    <xf numFmtId="0" fontId="10" fillId="0" borderId="0" xfId="7" applyFont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11" fillId="0" borderId="0" xfId="7" applyFont="1" applyBorder="1" applyAlignment="1">
      <alignment horizontal="left"/>
    </xf>
    <xf numFmtId="0" fontId="10" fillId="0" borderId="0" xfId="6" applyFont="1" applyBorder="1" applyAlignment="1">
      <alignment wrapText="1"/>
    </xf>
    <xf numFmtId="0" fontId="10" fillId="0" borderId="0" xfId="0" applyFont="1"/>
    <xf numFmtId="0" fontId="9" fillId="0" borderId="0" xfId="0" applyFont="1" applyFill="1" applyAlignment="1"/>
    <xf numFmtId="0" fontId="8" fillId="0" borderId="0" xfId="0" applyFont="1" applyFill="1" applyAlignment="1"/>
    <xf numFmtId="0" fontId="10" fillId="0" borderId="2" xfId="7" applyFont="1" applyFill="1" applyBorder="1" applyAlignment="1">
      <alignment vertical="center" wrapText="1"/>
    </xf>
    <xf numFmtId="0" fontId="9" fillId="0" borderId="2" xfId="0" applyFont="1" applyFill="1" applyBorder="1"/>
    <xf numFmtId="0" fontId="10" fillId="2" borderId="5" xfId="7" applyFont="1" applyFill="1" applyBorder="1" applyAlignment="1">
      <alignment vertical="center" wrapText="1"/>
    </xf>
    <xf numFmtId="167" fontId="11" fillId="2" borderId="5" xfId="8" applyNumberFormat="1" applyFont="1" applyFill="1" applyBorder="1" applyAlignment="1">
      <alignment horizontal="right"/>
    </xf>
    <xf numFmtId="0" fontId="10" fillId="0" borderId="4" xfId="0" applyFont="1" applyFill="1" applyBorder="1"/>
    <xf numFmtId="167" fontId="9" fillId="2" borderId="2" xfId="0" applyNumberFormat="1" applyFont="1" applyFill="1" applyBorder="1" applyAlignment="1">
      <alignment vertical="center"/>
    </xf>
    <xf numFmtId="167" fontId="8" fillId="2" borderId="2" xfId="0" applyNumberFormat="1" applyFont="1" applyFill="1" applyBorder="1" applyAlignment="1">
      <alignment vertical="center"/>
    </xf>
    <xf numFmtId="0" fontId="9" fillId="0" borderId="0" xfId="11" applyFont="1" applyFill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3" fontId="10" fillId="2" borderId="0" xfId="1" applyNumberFormat="1" applyFont="1" applyFill="1" applyAlignment="1">
      <alignment horizontal="right"/>
    </xf>
    <xf numFmtId="3" fontId="10" fillId="2" borderId="0" xfId="8" applyNumberFormat="1" applyFont="1" applyFill="1" applyAlignment="1">
      <alignment horizontal="right"/>
    </xf>
    <xf numFmtId="167" fontId="10" fillId="2" borderId="0" xfId="8" applyNumberFormat="1" applyFont="1" applyFill="1" applyAlignment="1">
      <alignment horizontal="right" vertical="center"/>
    </xf>
    <xf numFmtId="167" fontId="12" fillId="0" borderId="0" xfId="8" applyNumberFormat="1" applyFont="1" applyFill="1" applyAlignment="1">
      <alignment horizontal="right" vertical="center" wrapText="1"/>
    </xf>
    <xf numFmtId="3" fontId="10" fillId="2" borderId="4" xfId="1" applyNumberFormat="1" applyFont="1" applyFill="1" applyBorder="1" applyAlignment="1">
      <alignment horizontal="right"/>
    </xf>
    <xf numFmtId="167" fontId="9" fillId="0" borderId="0" xfId="0" applyNumberFormat="1" applyFont="1" applyFill="1" applyAlignment="1">
      <alignment horizontal="right"/>
    </xf>
    <xf numFmtId="167" fontId="10" fillId="2" borderId="4" xfId="8" applyNumberFormat="1" applyFont="1" applyFill="1" applyBorder="1" applyAlignment="1">
      <alignment horizontal="right"/>
    </xf>
    <xf numFmtId="167" fontId="12" fillId="2" borderId="4" xfId="8" applyNumberFormat="1" applyFont="1" applyFill="1" applyBorder="1" applyAlignment="1">
      <alignment horizontal="right"/>
    </xf>
    <xf numFmtId="167" fontId="10" fillId="2" borderId="3" xfId="8" applyNumberFormat="1" applyFont="1" applyFill="1" applyBorder="1" applyAlignment="1">
      <alignment vertical="center"/>
    </xf>
    <xf numFmtId="167" fontId="10" fillId="0" borderId="0" xfId="8" applyNumberFormat="1" applyFont="1" applyFill="1" applyAlignment="1">
      <alignment vertical="center"/>
    </xf>
  </cellXfs>
  <cellStyles count="20">
    <cellStyle name="Comma 2" xfId="18"/>
    <cellStyle name="Comma_2231 IAS Financial Statements - Sep-30, 2001" xfId="1"/>
    <cellStyle name="Comma_ATF_31.11.07_F2_14 January 2008" xfId="2"/>
    <cellStyle name="Normal 2 2" xfId="3"/>
    <cellStyle name="Normal 2 2 2" xfId="15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Обычный 4" xfId="14"/>
    <cellStyle name="Финансовый" xfId="9" builtinId="3"/>
    <cellStyle name="Финансовый 2" xfId="13"/>
    <cellStyle name="Финансовый 3" xfId="12"/>
    <cellStyle name="Финансовый 4" xfId="16"/>
    <cellStyle name="Финансовый 5" xfId="17"/>
    <cellStyle name="Финансовый 6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_jumabekova\Desktop\&#1060;&#1080;&#1085;%20&#1086;&#1090;&#1095;&#1077;&#1090;%20&#1079;&#1072;%2010.%202021&#1075;%20%20&#1053;&#1041;&#1050;&#1056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 МСФО офп"/>
      <sheetName val="Лист3"/>
      <sheetName val="осп"/>
      <sheetName val="МСФО осп"/>
      <sheetName val="31.10.21г"/>
      <sheetName val="31.10.20г"/>
    </sheetNames>
    <sheetDataSet>
      <sheetData sheetId="0" refreshError="1"/>
      <sheetData sheetId="1" refreshError="1"/>
      <sheetData sheetId="2" refreshError="1">
        <row r="13">
          <cell r="B13">
            <v>10270</v>
          </cell>
          <cell r="N13">
            <v>8924</v>
          </cell>
          <cell r="AA13">
            <v>310</v>
          </cell>
          <cell r="AB13">
            <v>1379</v>
          </cell>
        </row>
        <row r="14">
          <cell r="B14">
            <v>4977</v>
          </cell>
          <cell r="N14">
            <v>2891</v>
          </cell>
          <cell r="AA14">
            <v>1546</v>
          </cell>
          <cell r="AB14">
            <v>2730</v>
          </cell>
        </row>
        <row r="26">
          <cell r="B26">
            <v>-797</v>
          </cell>
          <cell r="N26">
            <v>-219968</v>
          </cell>
        </row>
        <row r="30">
          <cell r="B30">
            <v>1689</v>
          </cell>
          <cell r="N30">
            <v>30259</v>
          </cell>
        </row>
      </sheetData>
      <sheetData sheetId="3" refreshError="1"/>
      <sheetData sheetId="4" refreshError="1">
        <row r="28">
          <cell r="B28">
            <v>318120</v>
          </cell>
          <cell r="C28">
            <v>162767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37" zoomScaleNormal="100" workbookViewId="0">
      <selection activeCell="B61" sqref="B61:D63"/>
    </sheetView>
  </sheetViews>
  <sheetFormatPr defaultColWidth="9.140625" defaultRowHeight="14.25" x14ac:dyDescent="0.2"/>
  <cols>
    <col min="1" max="1" width="43" style="68" customWidth="1"/>
    <col min="2" max="2" width="21.140625" style="37" customWidth="1"/>
    <col min="3" max="3" width="19.7109375" style="37" customWidth="1"/>
    <col min="4" max="4" width="24" style="17" bestFit="1" customWidth="1"/>
    <col min="5" max="5" width="14.28515625" style="17" bestFit="1" customWidth="1"/>
    <col min="6" max="6" width="16.5703125" style="17" customWidth="1"/>
    <col min="7" max="7" width="11.28515625" style="17" bestFit="1" customWidth="1"/>
    <col min="8" max="9" width="9.140625" style="17"/>
    <col min="10" max="10" width="12.5703125" style="17" customWidth="1"/>
    <col min="11" max="16384" width="9.140625" style="17"/>
  </cols>
  <sheetData>
    <row r="1" spans="1:10" ht="15" customHeight="1" x14ac:dyDescent="0.25">
      <c r="A1" s="105" t="s">
        <v>0</v>
      </c>
      <c r="B1" s="105"/>
      <c r="C1" s="105"/>
      <c r="D1" s="105"/>
    </row>
    <row r="2" spans="1:10" ht="15" customHeight="1" x14ac:dyDescent="0.25">
      <c r="A2" s="106" t="s">
        <v>73</v>
      </c>
      <c r="B2" s="106"/>
      <c r="C2" s="106"/>
      <c r="D2" s="106"/>
    </row>
    <row r="3" spans="1:10" ht="12.75" customHeight="1" x14ac:dyDescent="0.2">
      <c r="A3" s="55"/>
    </row>
    <row r="4" spans="1:10" ht="12.75" customHeight="1" x14ac:dyDescent="0.2">
      <c r="A4" s="55"/>
      <c r="B4" s="46"/>
      <c r="C4" s="56"/>
      <c r="D4" s="46"/>
    </row>
    <row r="5" spans="1:10" ht="30" x14ac:dyDescent="0.25">
      <c r="A5" s="55"/>
      <c r="B5" s="23" t="s">
        <v>74</v>
      </c>
      <c r="C5" s="23" t="s">
        <v>75</v>
      </c>
      <c r="D5" s="23" t="s">
        <v>1</v>
      </c>
    </row>
    <row r="6" spans="1:10" ht="15.75" thickBot="1" x14ac:dyDescent="0.3">
      <c r="A6" s="57"/>
      <c r="B6" s="6" t="s">
        <v>2</v>
      </c>
      <c r="C6" s="6" t="s">
        <v>2</v>
      </c>
      <c r="D6" s="6" t="s">
        <v>2</v>
      </c>
    </row>
    <row r="7" spans="1:10" ht="15" x14ac:dyDescent="0.25">
      <c r="A7" s="79" t="s">
        <v>3</v>
      </c>
      <c r="B7" s="24"/>
      <c r="C7" s="25"/>
      <c r="D7" s="59"/>
      <c r="J7" s="60"/>
    </row>
    <row r="8" spans="1:10" x14ac:dyDescent="0.2">
      <c r="A8" s="84" t="s">
        <v>4</v>
      </c>
      <c r="B8" s="24">
        <v>3647170</v>
      </c>
      <c r="C8" s="59">
        <v>2635187.5708499998</v>
      </c>
      <c r="D8" s="24">
        <v>3265493.69</v>
      </c>
      <c r="J8" s="60"/>
    </row>
    <row r="9" spans="1:10" x14ac:dyDescent="0.2">
      <c r="A9" s="85" t="s">
        <v>5</v>
      </c>
      <c r="B9" s="24">
        <v>1133509</v>
      </c>
      <c r="C9" s="59">
        <v>792075</v>
      </c>
      <c r="D9" s="24">
        <v>680601</v>
      </c>
      <c r="J9" s="60"/>
    </row>
    <row r="10" spans="1:10" x14ac:dyDescent="0.2">
      <c r="A10" s="85" t="s">
        <v>6</v>
      </c>
      <c r="B10" s="24">
        <v>3076950</v>
      </c>
      <c r="C10" s="107">
        <v>655356</v>
      </c>
      <c r="D10" s="24">
        <v>1072807</v>
      </c>
      <c r="J10" s="60"/>
    </row>
    <row r="11" spans="1:10" ht="28.5" x14ac:dyDescent="0.2">
      <c r="A11" s="86" t="s">
        <v>7</v>
      </c>
      <c r="B11" s="26">
        <v>-5574</v>
      </c>
      <c r="C11" s="15">
        <v>-5057.5864700000002</v>
      </c>
      <c r="D11" s="26">
        <v>-5310</v>
      </c>
      <c r="J11" s="60"/>
    </row>
    <row r="12" spans="1:10" ht="31.5" customHeight="1" x14ac:dyDescent="0.25">
      <c r="A12" s="4" t="s">
        <v>8</v>
      </c>
      <c r="B12" s="39">
        <f>SUM(B10:B11)</f>
        <v>3071376</v>
      </c>
      <c r="C12" s="45">
        <f>SUM(C10:C11)</f>
        <v>650298.41353000002</v>
      </c>
      <c r="D12" s="39">
        <f>SUM(D10:D11)</f>
        <v>1067497</v>
      </c>
      <c r="J12" s="60"/>
    </row>
    <row r="13" spans="1:10" ht="15" x14ac:dyDescent="0.25">
      <c r="A13" s="79" t="s">
        <v>9</v>
      </c>
      <c r="B13" s="40">
        <f>B8+B9+B12</f>
        <v>7852055</v>
      </c>
      <c r="C13" s="40">
        <f>C8+C9+C12</f>
        <v>4077560.9843799998</v>
      </c>
      <c r="D13" s="40">
        <f>D8+D9+D12</f>
        <v>5013591.6899999995</v>
      </c>
      <c r="J13" s="60"/>
    </row>
    <row r="14" spans="1:10" ht="16.5" customHeight="1" x14ac:dyDescent="0.2">
      <c r="A14" s="84" t="s">
        <v>10</v>
      </c>
      <c r="B14" s="22">
        <v>755749</v>
      </c>
      <c r="C14" s="108">
        <f>785689-8</f>
        <v>785681</v>
      </c>
      <c r="D14" s="22">
        <v>802795</v>
      </c>
      <c r="J14" s="60"/>
    </row>
    <row r="15" spans="1:10" ht="26.25" customHeight="1" x14ac:dyDescent="0.2">
      <c r="A15" s="1" t="s">
        <v>11</v>
      </c>
      <c r="B15" s="24">
        <v>142147</v>
      </c>
      <c r="C15" s="107">
        <f>77907</f>
        <v>77907</v>
      </c>
      <c r="D15" s="24">
        <v>87494</v>
      </c>
      <c r="J15" s="60"/>
    </row>
    <row r="16" spans="1:10" x14ac:dyDescent="0.2">
      <c r="A16" s="84" t="s">
        <v>12</v>
      </c>
      <c r="B16" s="24">
        <v>212358</v>
      </c>
      <c r="C16" s="107">
        <v>354998</v>
      </c>
      <c r="D16" s="24">
        <v>307447</v>
      </c>
      <c r="J16" s="60"/>
    </row>
    <row r="17" spans="1:10" ht="27.75" customHeight="1" x14ac:dyDescent="0.2">
      <c r="A17" s="87" t="s">
        <v>13</v>
      </c>
      <c r="B17" s="26">
        <v>-38</v>
      </c>
      <c r="C17" s="15">
        <v>-10244</v>
      </c>
      <c r="D17" s="26">
        <v>-5370</v>
      </c>
      <c r="J17" s="60"/>
    </row>
    <row r="18" spans="1:10" ht="17.25" customHeight="1" x14ac:dyDescent="0.25">
      <c r="A18" s="4" t="s">
        <v>14</v>
      </c>
      <c r="B18" s="41">
        <f>B16+B17</f>
        <v>212320</v>
      </c>
      <c r="C18" s="41">
        <f>C16+C17</f>
        <v>344754</v>
      </c>
      <c r="D18" s="41">
        <f>D16+D17</f>
        <v>302077</v>
      </c>
      <c r="J18" s="60"/>
    </row>
    <row r="19" spans="1:10" x14ac:dyDescent="0.2">
      <c r="A19" s="84" t="s">
        <v>15</v>
      </c>
      <c r="B19" s="24">
        <v>9305051</v>
      </c>
      <c r="C19" s="107">
        <f>8274917+13775</f>
        <v>8288692</v>
      </c>
      <c r="D19" s="24">
        <v>8439171</v>
      </c>
      <c r="J19" s="60"/>
    </row>
    <row r="20" spans="1:10" ht="28.5" x14ac:dyDescent="0.2">
      <c r="A20" s="87" t="s">
        <v>16</v>
      </c>
      <c r="B20" s="26">
        <v>-426061</v>
      </c>
      <c r="C20" s="15">
        <v>-446808</v>
      </c>
      <c r="D20" s="26">
        <v>-419932</v>
      </c>
      <c r="J20" s="60"/>
    </row>
    <row r="21" spans="1:10" ht="15" x14ac:dyDescent="0.25">
      <c r="A21" s="4" t="s">
        <v>17</v>
      </c>
      <c r="B21" s="42">
        <f>SUM(B19:B20)</f>
        <v>8878990</v>
      </c>
      <c r="C21" s="42">
        <f>SUM(C19:C20)</f>
        <v>7841884</v>
      </c>
      <c r="D21" s="42">
        <f>SUM(D19:D20)</f>
        <v>8019239</v>
      </c>
      <c r="J21" s="60"/>
    </row>
    <row r="22" spans="1:10" ht="15" x14ac:dyDescent="0.25">
      <c r="A22" s="88" t="s">
        <v>18</v>
      </c>
      <c r="B22" s="41">
        <f>B18+B21</f>
        <v>9091310</v>
      </c>
      <c r="C22" s="41">
        <f>C18+C21</f>
        <v>8186638</v>
      </c>
      <c r="D22" s="41">
        <f>D18+D21</f>
        <v>8321316</v>
      </c>
      <c r="E22" s="48"/>
      <c r="J22" s="60"/>
    </row>
    <row r="23" spans="1:10" ht="28.5" x14ac:dyDescent="0.2">
      <c r="A23" s="1" t="s">
        <v>19</v>
      </c>
      <c r="B23" s="26">
        <v>0</v>
      </c>
      <c r="C23" s="15">
        <v>81643</v>
      </c>
      <c r="D23" s="26">
        <v>4526</v>
      </c>
      <c r="J23" s="60"/>
    </row>
    <row r="24" spans="1:10" x14ac:dyDescent="0.2">
      <c r="A24" s="89" t="s">
        <v>20</v>
      </c>
      <c r="B24" s="26">
        <v>0</v>
      </c>
      <c r="C24" s="15">
        <f>40904+8</f>
        <v>40912</v>
      </c>
      <c r="D24" s="26">
        <v>0</v>
      </c>
      <c r="J24" s="60"/>
    </row>
    <row r="25" spans="1:10" x14ac:dyDescent="0.2">
      <c r="A25" s="84" t="s">
        <v>21</v>
      </c>
      <c r="B25" s="24">
        <v>787739</v>
      </c>
      <c r="C25" s="107">
        <v>550760</v>
      </c>
      <c r="D25" s="24">
        <f>545464+33796</f>
        <v>579260</v>
      </c>
      <c r="J25" s="60"/>
    </row>
    <row r="26" spans="1:10" x14ac:dyDescent="0.2">
      <c r="A26" s="2" t="s">
        <v>22</v>
      </c>
      <c r="B26" s="24">
        <v>27408</v>
      </c>
      <c r="C26" s="27">
        <v>0</v>
      </c>
      <c r="D26" s="24">
        <v>33796</v>
      </c>
      <c r="J26" s="60"/>
    </row>
    <row r="27" spans="1:10" ht="14.25" customHeight="1" x14ac:dyDescent="0.2">
      <c r="A27" s="90" t="s">
        <v>23</v>
      </c>
      <c r="B27" s="24">
        <v>477131</v>
      </c>
      <c r="C27" s="107">
        <v>602749.86188675696</v>
      </c>
      <c r="D27" s="24">
        <f>537736-33796</f>
        <v>503940</v>
      </c>
      <c r="J27" s="60"/>
    </row>
    <row r="28" spans="1:10" ht="13.5" customHeight="1" x14ac:dyDescent="0.2">
      <c r="A28" s="61"/>
      <c r="B28" s="22"/>
      <c r="C28" s="14"/>
      <c r="D28" s="22"/>
      <c r="J28" s="60"/>
    </row>
    <row r="29" spans="1:10" ht="15.75" thickBot="1" x14ac:dyDescent="0.3">
      <c r="A29" s="91" t="s">
        <v>24</v>
      </c>
      <c r="B29" s="28">
        <f>B13+B14+B15+B22+B23+B24+B25+B27+B26</f>
        <v>19133539</v>
      </c>
      <c r="C29" s="62">
        <f>C13+C14+C15+C22+C23+C24+C25+C27+C26</f>
        <v>14403851.846266756</v>
      </c>
      <c r="D29" s="28">
        <f>D13+D14+D15+D22+D23+D24+D25+D27+D26</f>
        <v>15346718.689999999</v>
      </c>
      <c r="E29" s="63"/>
      <c r="F29" s="60"/>
      <c r="G29" s="60"/>
      <c r="J29" s="60"/>
    </row>
    <row r="30" spans="1:10" ht="15.75" thickTop="1" x14ac:dyDescent="0.25">
      <c r="A30" s="58"/>
      <c r="B30" s="29"/>
      <c r="C30" s="64"/>
      <c r="D30" s="29"/>
      <c r="J30" s="60"/>
    </row>
    <row r="31" spans="1:10" ht="15" x14ac:dyDescent="0.25">
      <c r="A31" s="4" t="s">
        <v>25</v>
      </c>
      <c r="B31" s="30"/>
      <c r="C31" s="65"/>
      <c r="D31" s="30"/>
      <c r="J31" s="60"/>
    </row>
    <row r="32" spans="1:10" ht="15" x14ac:dyDescent="0.25">
      <c r="A32" s="92" t="s">
        <v>26</v>
      </c>
      <c r="B32" s="31"/>
      <c r="C32" s="31"/>
      <c r="D32" s="31"/>
      <c r="J32" s="60"/>
    </row>
    <row r="33" spans="1:10" ht="28.5" customHeight="1" x14ac:dyDescent="0.2">
      <c r="A33" s="93" t="s">
        <v>27</v>
      </c>
      <c r="B33" s="24">
        <v>376146</v>
      </c>
      <c r="C33" s="107">
        <f>674210+16</f>
        <v>674226</v>
      </c>
      <c r="D33" s="24">
        <v>710215</v>
      </c>
      <c r="J33" s="60"/>
    </row>
    <row r="34" spans="1:10" x14ac:dyDescent="0.2">
      <c r="A34" s="90" t="s">
        <v>28</v>
      </c>
      <c r="B34" s="22">
        <v>14283530</v>
      </c>
      <c r="C34" s="22">
        <f>9632382-16</f>
        <v>9632366</v>
      </c>
      <c r="D34" s="22">
        <v>10490012</v>
      </c>
      <c r="J34" s="60"/>
    </row>
    <row r="35" spans="1:10" x14ac:dyDescent="0.2">
      <c r="A35" s="90" t="s">
        <v>29</v>
      </c>
      <c r="B35" s="24">
        <v>1427188</v>
      </c>
      <c r="C35" s="107">
        <v>1458987</v>
      </c>
      <c r="D35" s="24">
        <v>1595868</v>
      </c>
      <c r="J35" s="60"/>
    </row>
    <row r="36" spans="1:10" x14ac:dyDescent="0.2">
      <c r="A36" s="90" t="s">
        <v>30</v>
      </c>
      <c r="B36" s="24">
        <v>2011</v>
      </c>
      <c r="C36" s="107">
        <v>6280</v>
      </c>
      <c r="D36" s="24">
        <v>0</v>
      </c>
      <c r="J36" s="60"/>
    </row>
    <row r="37" spans="1:10" x14ac:dyDescent="0.2">
      <c r="A37" s="84" t="s">
        <v>31</v>
      </c>
      <c r="B37" s="24">
        <f>14455+9134</f>
        <v>23589</v>
      </c>
      <c r="C37" s="107">
        <f>17852+11070</f>
        <v>28922</v>
      </c>
      <c r="D37" s="24">
        <v>19587</v>
      </c>
      <c r="F37" s="60"/>
      <c r="J37" s="60"/>
    </row>
    <row r="38" spans="1:10" ht="27.75" customHeight="1" x14ac:dyDescent="0.2">
      <c r="A38" s="1" t="s">
        <v>32</v>
      </c>
      <c r="B38" s="32">
        <v>108397</v>
      </c>
      <c r="C38" s="109">
        <v>177543</v>
      </c>
      <c r="D38" s="32">
        <v>106912</v>
      </c>
      <c r="J38" s="60"/>
    </row>
    <row r="39" spans="1:10" x14ac:dyDescent="0.2">
      <c r="A39" s="84" t="s">
        <v>33</v>
      </c>
      <c r="B39" s="32">
        <v>0</v>
      </c>
      <c r="C39" s="33">
        <v>0</v>
      </c>
      <c r="D39" s="32">
        <v>0</v>
      </c>
      <c r="J39" s="60"/>
    </row>
    <row r="40" spans="1:10" x14ac:dyDescent="0.2">
      <c r="A40" s="84" t="s">
        <v>34</v>
      </c>
      <c r="B40" s="32">
        <v>28868</v>
      </c>
      <c r="C40" s="110">
        <v>0</v>
      </c>
      <c r="D40" s="32">
        <v>39356</v>
      </c>
      <c r="J40" s="60"/>
    </row>
    <row r="41" spans="1:10" ht="18" customHeight="1" x14ac:dyDescent="0.2">
      <c r="A41" s="85" t="s">
        <v>35</v>
      </c>
      <c r="B41" s="24">
        <f>514580-[1]Лист3!B13+[1]Лист3!B14</f>
        <v>509287</v>
      </c>
      <c r="C41" s="107">
        <f>414972-[1]Лист3!N13+[1]Лист3!N14</f>
        <v>408939</v>
      </c>
      <c r="D41" s="24">
        <v>277714</v>
      </c>
      <c r="J41" s="60"/>
    </row>
    <row r="42" spans="1:10" x14ac:dyDescent="0.2">
      <c r="A42" s="61"/>
      <c r="B42" s="22"/>
      <c r="C42" s="14"/>
      <c r="D42" s="22"/>
      <c r="J42" s="60"/>
    </row>
    <row r="43" spans="1:10" ht="15" x14ac:dyDescent="0.25">
      <c r="A43" s="91" t="s">
        <v>36</v>
      </c>
      <c r="B43" s="34">
        <f>SUM(B33:B41)</f>
        <v>16759016</v>
      </c>
      <c r="C43" s="34">
        <f>SUM(C33:C41)</f>
        <v>12387263</v>
      </c>
      <c r="D43" s="34">
        <f>SUM(D33:D41)</f>
        <v>13239664</v>
      </c>
      <c r="E43" s="63"/>
      <c r="F43" s="60"/>
      <c r="G43" s="60"/>
      <c r="H43" s="48"/>
      <c r="J43" s="60"/>
    </row>
    <row r="44" spans="1:10" x14ac:dyDescent="0.2">
      <c r="A44" s="61"/>
      <c r="B44" s="30"/>
      <c r="C44" s="65"/>
      <c r="D44" s="30"/>
      <c r="H44" s="60"/>
      <c r="J44" s="60"/>
    </row>
    <row r="45" spans="1:10" ht="13.5" customHeight="1" x14ac:dyDescent="0.25">
      <c r="A45" s="1" t="s">
        <v>37</v>
      </c>
      <c r="B45" s="31"/>
      <c r="C45" s="31"/>
      <c r="D45" s="31"/>
      <c r="J45" s="60"/>
    </row>
    <row r="46" spans="1:10" x14ac:dyDescent="0.2">
      <c r="A46" s="90" t="s">
        <v>38</v>
      </c>
      <c r="B46" s="24">
        <v>1936748</v>
      </c>
      <c r="C46" s="107">
        <v>1724140</v>
      </c>
      <c r="D46" s="24">
        <v>1734163</v>
      </c>
      <c r="J46" s="60"/>
    </row>
    <row r="47" spans="1:10" x14ac:dyDescent="0.2">
      <c r="A47" s="94" t="s">
        <v>39</v>
      </c>
      <c r="B47" s="32">
        <v>0</v>
      </c>
      <c r="C47" s="109">
        <v>0</v>
      </c>
      <c r="D47" s="32">
        <v>0</v>
      </c>
      <c r="J47" s="60"/>
    </row>
    <row r="48" spans="1:10" x14ac:dyDescent="0.2">
      <c r="A48" s="90" t="s">
        <v>40</v>
      </c>
      <c r="B48" s="35">
        <f>D48+'[1]МСФО осп'!B28-202585-50652</f>
        <v>437775</v>
      </c>
      <c r="C48" s="111">
        <f>576693-422482-24529+'[1]МСФО осп'!C28</f>
        <v>292449</v>
      </c>
      <c r="D48" s="35">
        <v>372892</v>
      </c>
      <c r="J48" s="60"/>
    </row>
    <row r="49" spans="1:10" x14ac:dyDescent="0.2">
      <c r="A49" s="61"/>
      <c r="B49" s="36"/>
      <c r="C49" s="36"/>
      <c r="D49" s="36"/>
      <c r="G49" s="60"/>
      <c r="J49" s="60"/>
    </row>
    <row r="50" spans="1:10" x14ac:dyDescent="0.2">
      <c r="A50" s="1" t="s">
        <v>41</v>
      </c>
      <c r="B50" s="30">
        <f>SUM(B46:B48)</f>
        <v>2374523</v>
      </c>
      <c r="C50" s="30">
        <f>SUM(C46:C48)</f>
        <v>2016589</v>
      </c>
      <c r="D50" s="30">
        <f>SUM(D46:D48)</f>
        <v>2107055</v>
      </c>
      <c r="J50" s="60"/>
    </row>
    <row r="51" spans="1:10" ht="15" x14ac:dyDescent="0.25">
      <c r="A51" s="4"/>
      <c r="B51" s="29"/>
      <c r="C51" s="29"/>
      <c r="D51" s="29"/>
      <c r="J51" s="60"/>
    </row>
    <row r="52" spans="1:10" ht="17.25" customHeight="1" thickBot="1" x14ac:dyDescent="0.3">
      <c r="A52" s="5" t="s">
        <v>42</v>
      </c>
      <c r="B52" s="28">
        <f>B43+B50</f>
        <v>19133539</v>
      </c>
      <c r="C52" s="28">
        <f>C43+C50</f>
        <v>14403852</v>
      </c>
      <c r="D52" s="28">
        <f>D43+D50</f>
        <v>15346719</v>
      </c>
      <c r="F52" s="60"/>
      <c r="G52" s="60"/>
      <c r="J52" s="60"/>
    </row>
    <row r="53" spans="1:10" ht="15.75" thickTop="1" x14ac:dyDescent="0.25">
      <c r="A53" s="66"/>
      <c r="B53" s="29"/>
      <c r="C53" s="29"/>
      <c r="D53" s="29"/>
    </row>
    <row r="54" spans="1:10" x14ac:dyDescent="0.2">
      <c r="A54" s="67"/>
    </row>
    <row r="55" spans="1:10" x14ac:dyDescent="0.2">
      <c r="A55" s="95" t="s">
        <v>43</v>
      </c>
      <c r="B55" s="3"/>
      <c r="C55" s="95" t="s">
        <v>43</v>
      </c>
      <c r="D55" s="3"/>
    </row>
    <row r="56" spans="1:10" ht="15" x14ac:dyDescent="0.25">
      <c r="A56" s="96" t="s">
        <v>44</v>
      </c>
      <c r="B56" s="13"/>
      <c r="C56" s="96" t="s">
        <v>45</v>
      </c>
      <c r="D56" s="13"/>
    </row>
    <row r="57" spans="1:10" ht="15" x14ac:dyDescent="0.25">
      <c r="A57" s="96" t="s">
        <v>46</v>
      </c>
      <c r="B57" s="13"/>
      <c r="C57" s="96" t="s">
        <v>47</v>
      </c>
      <c r="D57" s="13"/>
    </row>
    <row r="58" spans="1:10" x14ac:dyDescent="0.2">
      <c r="A58" s="38"/>
      <c r="D58" s="18"/>
    </row>
    <row r="59" spans="1:10" x14ac:dyDescent="0.2">
      <c r="A59" s="80"/>
      <c r="D59" s="18"/>
    </row>
    <row r="60" spans="1:10" x14ac:dyDescent="0.2">
      <c r="A60" s="95" t="s">
        <v>48</v>
      </c>
      <c r="D60" s="18"/>
    </row>
    <row r="61" spans="1:10" ht="42.75" x14ac:dyDescent="0.2">
      <c r="A61" s="38" t="s">
        <v>49</v>
      </c>
      <c r="B61" s="112">
        <v>-50</v>
      </c>
      <c r="C61" s="112">
        <v>-12462</v>
      </c>
      <c r="D61" s="48">
        <v>-10814</v>
      </c>
    </row>
    <row r="62" spans="1:10" ht="42.75" x14ac:dyDescent="0.2">
      <c r="A62" s="38" t="s">
        <v>50</v>
      </c>
      <c r="B62" s="112">
        <v>-596325</v>
      </c>
      <c r="C62" s="112">
        <v>-490025</v>
      </c>
      <c r="D62" s="112">
        <v>-484100</v>
      </c>
    </row>
    <row r="63" spans="1:10" ht="28.5" x14ac:dyDescent="0.2">
      <c r="A63" s="38" t="s">
        <v>51</v>
      </c>
      <c r="B63" s="112">
        <v>10270</v>
      </c>
      <c r="C63" s="112">
        <v>8924</v>
      </c>
      <c r="D63" s="49">
        <v>8891</v>
      </c>
    </row>
    <row r="64" spans="1:10" ht="42" customHeight="1" x14ac:dyDescent="0.2">
      <c r="A64" s="38"/>
    </row>
    <row r="65" spans="1:1" x14ac:dyDescent="0.2">
      <c r="A65" s="38"/>
    </row>
  </sheetData>
  <mergeCells count="2">
    <mergeCell ref="A1:D1"/>
    <mergeCell ref="A2:D2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E34" sqref="E34"/>
    </sheetView>
  </sheetViews>
  <sheetFormatPr defaultColWidth="9.140625" defaultRowHeight="14.25" x14ac:dyDescent="0.2"/>
  <cols>
    <col min="1" max="1" width="48.7109375" style="17" customWidth="1"/>
    <col min="2" max="2" width="20.42578125" style="17" customWidth="1"/>
    <col min="3" max="3" width="23.140625" style="17" customWidth="1"/>
    <col min="4" max="4" width="22.5703125" style="17" customWidth="1"/>
    <col min="5" max="5" width="17.140625" style="17" bestFit="1" customWidth="1"/>
    <col min="6" max="6" width="14.140625" style="17" bestFit="1" customWidth="1"/>
    <col min="7" max="7" width="24.5703125" style="17" customWidth="1"/>
    <col min="8" max="16384" width="9.140625" style="17"/>
  </cols>
  <sheetData>
    <row r="1" spans="1:5" ht="18" customHeight="1" x14ac:dyDescent="0.25">
      <c r="A1" s="105" t="s">
        <v>0</v>
      </c>
      <c r="B1" s="105"/>
      <c r="C1" s="105"/>
    </row>
    <row r="2" spans="1:5" ht="32.25" customHeight="1" x14ac:dyDescent="0.25">
      <c r="A2" s="106" t="s">
        <v>76</v>
      </c>
      <c r="B2" s="106"/>
      <c r="C2" s="106"/>
    </row>
    <row r="3" spans="1:5" ht="15" x14ac:dyDescent="0.25">
      <c r="A3" s="53"/>
      <c r="B3" s="54"/>
      <c r="C3" s="54"/>
    </row>
    <row r="4" spans="1:5" ht="15" x14ac:dyDescent="0.2">
      <c r="A4" s="55"/>
      <c r="B4" s="56"/>
      <c r="C4" s="69"/>
    </row>
    <row r="5" spans="1:5" ht="30" x14ac:dyDescent="0.25">
      <c r="A5" s="70"/>
      <c r="B5" s="23" t="s">
        <v>74</v>
      </c>
      <c r="C5" s="23" t="s">
        <v>77</v>
      </c>
    </row>
    <row r="6" spans="1:5" ht="15.75" thickBot="1" x14ac:dyDescent="0.3">
      <c r="A6" s="70"/>
      <c r="B6" s="6" t="s">
        <v>2</v>
      </c>
      <c r="C6" s="6" t="s">
        <v>2</v>
      </c>
    </row>
    <row r="7" spans="1:5" ht="30.75" customHeight="1" x14ac:dyDescent="0.2">
      <c r="A7" s="8" t="s">
        <v>52</v>
      </c>
      <c r="B7" s="15">
        <f>1250684-23978</f>
        <v>1226706</v>
      </c>
      <c r="C7" s="15">
        <v>1123116</v>
      </c>
      <c r="E7" s="48"/>
    </row>
    <row r="8" spans="1:5" x14ac:dyDescent="0.2">
      <c r="A8" s="7" t="s">
        <v>53</v>
      </c>
      <c r="B8" s="15">
        <v>-300062</v>
      </c>
      <c r="C8" s="15">
        <v>-301332</v>
      </c>
      <c r="E8" s="48"/>
    </row>
    <row r="9" spans="1:5" ht="28.5" x14ac:dyDescent="0.2">
      <c r="A9" s="8" t="s">
        <v>54</v>
      </c>
      <c r="B9" s="20">
        <f>SUM(B7:B8)</f>
        <v>926644</v>
      </c>
      <c r="C9" s="71">
        <f>SUM(C7:C8)</f>
        <v>821784</v>
      </c>
      <c r="E9" s="48"/>
    </row>
    <row r="10" spans="1:5" ht="28.5" x14ac:dyDescent="0.2">
      <c r="A10" s="8" t="s">
        <v>55</v>
      </c>
      <c r="B10" s="15">
        <f>[1]Лист3!B26+[1]Лист3!B30</f>
        <v>892</v>
      </c>
      <c r="C10" s="15">
        <f>[1]Лист3!N26+[1]Лист3!N30</f>
        <v>-189709</v>
      </c>
      <c r="E10" s="48"/>
    </row>
    <row r="11" spans="1:5" ht="15" x14ac:dyDescent="0.2">
      <c r="A11" s="82" t="s">
        <v>56</v>
      </c>
      <c r="B11" s="19">
        <f>B9+B10</f>
        <v>927536</v>
      </c>
      <c r="C11" s="19">
        <f>C9+C10</f>
        <v>632075</v>
      </c>
      <c r="E11" s="48"/>
    </row>
    <row r="12" spans="1:5" x14ac:dyDescent="0.2">
      <c r="A12" s="10" t="s">
        <v>57</v>
      </c>
      <c r="B12" s="15">
        <v>435420</v>
      </c>
      <c r="C12" s="15">
        <v>352586</v>
      </c>
      <c r="E12" s="48"/>
    </row>
    <row r="13" spans="1:5" x14ac:dyDescent="0.2">
      <c r="A13" s="10" t="s">
        <v>58</v>
      </c>
      <c r="B13" s="15">
        <v>-329256</v>
      </c>
      <c r="C13" s="15">
        <v>-77773</v>
      </c>
      <c r="E13" s="48"/>
    </row>
    <row r="14" spans="1:5" x14ac:dyDescent="0.2">
      <c r="A14" s="9" t="s">
        <v>59</v>
      </c>
      <c r="B14" s="15">
        <v>341857</v>
      </c>
      <c r="C14" s="15">
        <v>263256</v>
      </c>
      <c r="E14" s="48"/>
    </row>
    <row r="15" spans="1:5" ht="28.5" x14ac:dyDescent="0.2">
      <c r="A15" s="8" t="s">
        <v>60</v>
      </c>
      <c r="B15" s="15">
        <v>54262</v>
      </c>
      <c r="C15" s="15">
        <v>26614</v>
      </c>
      <c r="E15" s="48"/>
    </row>
    <row r="16" spans="1:5" x14ac:dyDescent="0.2">
      <c r="A16" s="9" t="s">
        <v>61</v>
      </c>
      <c r="B16" s="113">
        <v>36087</v>
      </c>
      <c r="C16" s="114">
        <v>3051</v>
      </c>
      <c r="E16" s="48"/>
    </row>
    <row r="17" spans="1:6" ht="15" x14ac:dyDescent="0.2">
      <c r="A17" s="82" t="s">
        <v>62</v>
      </c>
      <c r="B17" s="19">
        <f>SUM(B12:B16)</f>
        <v>538370</v>
      </c>
      <c r="C17" s="19">
        <f>SUM(C12:C16)</f>
        <v>567734</v>
      </c>
      <c r="E17" s="48"/>
    </row>
    <row r="18" spans="1:6" x14ac:dyDescent="0.2">
      <c r="A18" s="72"/>
      <c r="B18" s="21"/>
      <c r="C18" s="47"/>
      <c r="E18" s="48"/>
    </row>
    <row r="19" spans="1:6" x14ac:dyDescent="0.2">
      <c r="A19" s="11" t="s">
        <v>63</v>
      </c>
      <c r="B19" s="15">
        <v>-1097730</v>
      </c>
      <c r="C19" s="15">
        <v>-980340</v>
      </c>
      <c r="E19" s="48"/>
    </row>
    <row r="20" spans="1:6" x14ac:dyDescent="0.2">
      <c r="A20" s="8" t="s">
        <v>64</v>
      </c>
      <c r="B20" s="113">
        <f>-23938+[1]Лист3!AB13-[1]Лист3!AB14</f>
        <v>-25289</v>
      </c>
      <c r="C20" s="113">
        <f>-28533+[1]Лист3!AA13-[1]Лист3!AA14</f>
        <v>-29769</v>
      </c>
      <c r="E20" s="48"/>
    </row>
    <row r="21" spans="1:6" ht="15" x14ac:dyDescent="0.25">
      <c r="A21" s="97" t="s">
        <v>65</v>
      </c>
      <c r="B21" s="83">
        <f>SUM(B19:B20)</f>
        <v>-1123019</v>
      </c>
      <c r="C21" s="83">
        <f>SUM(C19:C20)</f>
        <v>-1010109</v>
      </c>
      <c r="E21" s="48"/>
    </row>
    <row r="22" spans="1:6" ht="15" x14ac:dyDescent="0.25">
      <c r="A22" s="99"/>
      <c r="B22" s="100"/>
      <c r="C22" s="100"/>
      <c r="E22" s="48"/>
    </row>
    <row r="23" spans="1:6" ht="18" customHeight="1" thickBot="1" x14ac:dyDescent="0.25">
      <c r="A23" s="101" t="s">
        <v>66</v>
      </c>
      <c r="B23" s="115">
        <f>B11+B17+B21</f>
        <v>342887</v>
      </c>
      <c r="C23" s="115">
        <f>C11+C17+C21</f>
        <v>189700</v>
      </c>
      <c r="E23" s="48"/>
    </row>
    <row r="24" spans="1:6" ht="15" thickTop="1" x14ac:dyDescent="0.2">
      <c r="A24" s="12"/>
      <c r="B24" s="43"/>
      <c r="C24" s="116"/>
      <c r="E24" s="48"/>
    </row>
    <row r="25" spans="1:6" x14ac:dyDescent="0.2">
      <c r="A25" s="12" t="s">
        <v>67</v>
      </c>
      <c r="B25" s="16">
        <v>-24767</v>
      </c>
      <c r="C25" s="16">
        <v>-26933</v>
      </c>
      <c r="E25" s="48"/>
    </row>
    <row r="26" spans="1:6" x14ac:dyDescent="0.2">
      <c r="A26" s="98" t="s">
        <v>68</v>
      </c>
      <c r="B26" s="102">
        <f>B23+B25</f>
        <v>318120</v>
      </c>
      <c r="C26" s="102">
        <f>C23+C25</f>
        <v>162767</v>
      </c>
      <c r="E26" s="48"/>
    </row>
    <row r="27" spans="1:6" x14ac:dyDescent="0.2">
      <c r="B27" s="44"/>
      <c r="C27" s="43"/>
      <c r="D27" s="48"/>
      <c r="E27" s="48"/>
    </row>
    <row r="28" spans="1:6" ht="15" x14ac:dyDescent="0.25">
      <c r="A28" s="81" t="s">
        <v>69</v>
      </c>
      <c r="B28" s="103">
        <f>B26</f>
        <v>318120</v>
      </c>
      <c r="C28" s="103">
        <f>C26</f>
        <v>162767</v>
      </c>
      <c r="E28" s="48"/>
      <c r="F28" s="48"/>
    </row>
    <row r="29" spans="1:6" x14ac:dyDescent="0.2">
      <c r="A29" s="2" t="s">
        <v>70</v>
      </c>
      <c r="B29" s="74">
        <f>B28/387349513*1000</f>
        <v>0.82127378329761835</v>
      </c>
      <c r="C29" s="74">
        <f>C28/344827968*1000</f>
        <v>0.47202377737527373</v>
      </c>
    </row>
    <row r="30" spans="1:6" ht="15" x14ac:dyDescent="0.25">
      <c r="A30" s="73"/>
      <c r="B30" s="75"/>
      <c r="C30" s="76"/>
    </row>
    <row r="31" spans="1:6" ht="15" x14ac:dyDescent="0.25">
      <c r="A31" s="73"/>
      <c r="B31" s="75"/>
      <c r="C31" s="76"/>
    </row>
    <row r="32" spans="1:6" x14ac:dyDescent="0.2">
      <c r="A32" s="95" t="s">
        <v>43</v>
      </c>
      <c r="B32" s="3"/>
      <c r="C32" s="95" t="s">
        <v>43</v>
      </c>
      <c r="D32" s="3"/>
    </row>
    <row r="33" spans="1:4" ht="15" x14ac:dyDescent="0.25">
      <c r="A33" s="96" t="s">
        <v>44</v>
      </c>
      <c r="B33" s="13"/>
      <c r="C33" s="96" t="s">
        <v>45</v>
      </c>
      <c r="D33" s="13"/>
    </row>
    <row r="34" spans="1:4" ht="15" x14ac:dyDescent="0.25">
      <c r="A34" s="96" t="s">
        <v>46</v>
      </c>
      <c r="B34" s="13"/>
      <c r="C34" s="96" t="s">
        <v>47</v>
      </c>
      <c r="D34" s="13"/>
    </row>
    <row r="35" spans="1:4" x14ac:dyDescent="0.2">
      <c r="A35" s="2"/>
      <c r="B35" s="2"/>
      <c r="C35" s="2"/>
      <c r="D35" s="2"/>
    </row>
    <row r="36" spans="1:4" ht="28.5" x14ac:dyDescent="0.2">
      <c r="A36" s="104" t="s">
        <v>71</v>
      </c>
      <c r="B36" s="50">
        <v>242785</v>
      </c>
      <c r="C36" s="50">
        <v>227166</v>
      </c>
      <c r="D36" s="2"/>
    </row>
    <row r="37" spans="1:4" ht="28.5" x14ac:dyDescent="0.2">
      <c r="A37" s="104" t="s">
        <v>72</v>
      </c>
      <c r="B37" s="51">
        <v>0.62678500000000004</v>
      </c>
      <c r="C37" s="52">
        <v>0.65878099999999995</v>
      </c>
      <c r="D37" s="2"/>
    </row>
    <row r="38" spans="1:4" x14ac:dyDescent="0.2">
      <c r="A38" s="2"/>
      <c r="B38" s="2"/>
      <c r="C38" s="2"/>
      <c r="D38" s="2"/>
    </row>
    <row r="39" spans="1:4" x14ac:dyDescent="0.2">
      <c r="A39" s="38"/>
      <c r="B39" s="49"/>
      <c r="C39" s="49"/>
    </row>
    <row r="40" spans="1:4" x14ac:dyDescent="0.2">
      <c r="A40" s="38"/>
      <c r="B40" s="77"/>
      <c r="C40" s="78"/>
    </row>
    <row r="42" spans="1:4" x14ac:dyDescent="0.2">
      <c r="C42" s="74"/>
    </row>
    <row r="43" spans="1:4" x14ac:dyDescent="0.2">
      <c r="B43" s="74"/>
      <c r="C43" s="74"/>
    </row>
  </sheetData>
  <mergeCells count="2">
    <mergeCell ref="A1:C1"/>
    <mergeCell ref="A2:C2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BS</vt:lpstr>
      <vt:lpstr>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Нарбекова Мээрим Уланбековна</cp:lastModifiedBy>
  <cp:lastPrinted>2021-07-14T07:13:07Z</cp:lastPrinted>
  <dcterms:created xsi:type="dcterms:W3CDTF">1996-10-08T23:32:33Z</dcterms:created>
  <dcterms:modified xsi:type="dcterms:W3CDTF">2021-11-26T11:40:52Z</dcterms:modified>
</cp:coreProperties>
</file>