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_narbekova\Desktop\нбкр\Фин отчет на сайт\Ежеквартальный\Фин отчет март 2021\Март en\"/>
    </mc:Choice>
  </mc:AlternateContent>
  <bookViews>
    <workbookView xWindow="0" yWindow="0" windowWidth="24000" windowHeight="9735" tabRatio="449" activeTab="4"/>
  </bookViews>
  <sheets>
    <sheet name="BS" sheetId="3" r:id="rId1"/>
    <sheet name="PL" sheetId="6" r:id="rId2"/>
    <sheet name="CF" sheetId="12" r:id="rId3"/>
    <sheet name="CE" sheetId="13" r:id="rId4"/>
    <sheet name="Notes" sheetId="14" r:id="rId5"/>
    <sheet name="Notes 2" sheetId="15" r:id="rId6"/>
    <sheet name="Economic normatives" sheetId="18" r:id="rId7"/>
  </sheets>
  <externalReferences>
    <externalReference r:id="rId8"/>
  </externalReferences>
  <definedNames>
    <definedName name="_xlnm.Print_Area" localSheetId="0">BS!$A$3:$D$51</definedName>
    <definedName name="_xlnm.Print_Area" localSheetId="1">PL!$A$3:$C$31</definedName>
  </definedNames>
  <calcPr calcId="152511"/>
</workbook>
</file>

<file path=xl/calcChain.xml><?xml version="1.0" encoding="utf-8"?>
<calcChain xmlns="http://schemas.openxmlformats.org/spreadsheetml/2006/main">
  <c r="D19" i="13" l="1"/>
  <c r="D18" i="13"/>
  <c r="D17" i="13"/>
  <c r="D16" i="13"/>
  <c r="D15" i="13"/>
  <c r="C14" i="13"/>
  <c r="B14" i="13"/>
  <c r="D14" i="13" s="1"/>
  <c r="D12" i="13"/>
  <c r="D11" i="13"/>
  <c r="D10" i="13"/>
  <c r="D9" i="13"/>
  <c r="C31" i="6"/>
  <c r="B31" i="6"/>
  <c r="C28" i="6"/>
  <c r="B28" i="6"/>
  <c r="C23" i="6"/>
  <c r="C8" i="6"/>
  <c r="B8" i="6"/>
  <c r="C35" i="3"/>
  <c r="B35" i="3"/>
  <c r="D28" i="3"/>
  <c r="D27" i="3"/>
  <c r="B27" i="3"/>
  <c r="D25" i="3"/>
  <c r="B25" i="3"/>
  <c r="D21" i="3"/>
  <c r="C21" i="3"/>
  <c r="C20" i="3"/>
  <c r="B20" i="3"/>
  <c r="B21" i="3" s="1"/>
  <c r="C19" i="3"/>
  <c r="B19" i="3"/>
  <c r="C17" i="3"/>
  <c r="B17" i="3"/>
  <c r="D13" i="13" l="1"/>
  <c r="C20" i="13"/>
  <c r="B20" i="13" l="1"/>
  <c r="D20" i="13" s="1"/>
  <c r="C16" i="12"/>
  <c r="C31" i="12" s="1"/>
  <c r="C33" i="12" s="1"/>
  <c r="C39" i="12"/>
  <c r="C44" i="12"/>
  <c r="B16" i="12"/>
  <c r="B31" i="12" s="1"/>
  <c r="B33" i="12" s="1"/>
  <c r="B39" i="12"/>
  <c r="B44" i="12"/>
  <c r="B10" i="6"/>
  <c r="B12" i="6" s="1"/>
  <c r="B19" i="6"/>
  <c r="C10" i="6"/>
  <c r="C12" i="6" s="1"/>
  <c r="B18" i="3"/>
  <c r="B12" i="3"/>
  <c r="B13" i="3" s="1"/>
  <c r="D12" i="3"/>
  <c r="D13" i="3" s="1"/>
  <c r="D18" i="3"/>
  <c r="C12" i="3"/>
  <c r="C13" i="3" s="1"/>
  <c r="C18" i="3"/>
  <c r="C19" i="6"/>
  <c r="B46" i="3"/>
  <c r="B40" i="3"/>
  <c r="C46" i="3"/>
  <c r="D46" i="3"/>
  <c r="D40" i="3"/>
  <c r="D48" i="3" s="1"/>
  <c r="C40" i="3"/>
  <c r="C30" i="6"/>
  <c r="C25" i="6" l="1"/>
  <c r="B23" i="6"/>
  <c r="B30" i="6" s="1"/>
  <c r="C48" i="3"/>
  <c r="B48" i="3"/>
  <c r="C22" i="3"/>
  <c r="C28" i="3" s="1"/>
  <c r="D22" i="3"/>
  <c r="B22" i="3"/>
  <c r="B28" i="3" s="1"/>
  <c r="B46" i="12"/>
  <c r="B48" i="12" s="1"/>
  <c r="C46" i="12"/>
  <c r="C48" i="12" s="1"/>
  <c r="B25" i="6" l="1"/>
</calcChain>
</file>

<file path=xl/sharedStrings.xml><?xml version="1.0" encoding="utf-8"?>
<sst xmlns="http://schemas.openxmlformats.org/spreadsheetml/2006/main" count="271" uniqueCount="209">
  <si>
    <t>The correspondent account in NBKR</t>
  </si>
  <si>
    <t>Investments held to maturity</t>
  </si>
  <si>
    <t>Deferred tax liabilities</t>
  </si>
  <si>
    <t>Share capital</t>
  </si>
  <si>
    <t>Retained earnings</t>
  </si>
  <si>
    <t>Net interest income</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</si>
  <si>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</si>
  <si>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</si>
  <si>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</si>
  <si>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</si>
  <si>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</si>
  <si>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</si>
  <si>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</si>
  <si>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</si>
  <si>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</si>
  <si>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</si>
  <si>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</si>
  <si>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</si>
  <si>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</si>
  <si>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</si>
  <si>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</si>
  <si>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</si>
  <si>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</si>
  <si>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</si>
  <si>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</si>
  <si>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</si>
  <si>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</si>
  <si>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</si>
  <si>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</si>
  <si>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</si>
  <si>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</si>
  <si>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</si>
  <si>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</si>
  <si>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</si>
  <si>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</si>
  <si>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</si>
  <si>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Provision for impairment losses on other transactions</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</si>
  <si>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</si>
  <si>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</si>
  <si>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</si>
  <si>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</si>
  <si>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</si>
  <si>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</si>
  <si>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</si>
  <si>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</si>
  <si>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</si>
  <si>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</si>
  <si>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</si>
  <si>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</si>
  <si>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</si>
  <si>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</si>
  <si>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</si>
  <si>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</si>
  <si>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</si>
  <si>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</si>
  <si>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</si>
  <si>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</si>
  <si>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</si>
  <si>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</si>
  <si>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</si>
  <si>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</si>
  <si>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</si>
  <si>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</si>
  <si>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</si>
  <si>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</si>
  <si>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</si>
  <si>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</si>
  <si>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Ms. E. DJENBAEVA</t>
  </si>
  <si>
    <t xml:space="preserve">Chief Accountant </t>
  </si>
  <si>
    <t>Statement of Cash Flows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</si>
  <si>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</si>
  <si>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</si>
  <si>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</si>
  <si>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</si>
  <si>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</si>
  <si>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</si>
  <si>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</si>
  <si>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</si>
  <si>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</si>
  <si>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</si>
  <si>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</si>
  <si>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</si>
  <si>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</si>
  <si>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</si>
  <si>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</si>
  <si>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</si>
  <si>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</si>
  <si>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</si>
  <si>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</si>
  <si>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</si>
  <si>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</si>
  <si>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</si>
  <si>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</si>
  <si>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</si>
  <si>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</si>
  <si>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</si>
  <si>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</si>
  <si>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</si>
  <si>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</si>
  <si>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</si>
  <si>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</si>
  <si>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</si>
  <si>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</si>
  <si>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</si>
  <si>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</si>
  <si>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</si>
  <si>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</si>
  <si>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</si>
  <si>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</si>
  <si>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</si>
  <si>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</si>
  <si>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</si>
  <si>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</si>
  <si>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</si>
  <si>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</si>
  <si>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</si>
  <si>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</si>
  <si>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Leverage ratio (К2.3)</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</si>
  <si>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</si>
  <si>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</si>
  <si>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</si>
  <si>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</si>
  <si>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</si>
  <si>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</si>
  <si>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</si>
  <si>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</si>
  <si>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</si>
  <si>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</si>
  <si>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</si>
  <si>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Total money market assets</t>
  </si>
  <si>
    <t>Reverse REPO agreement transactions</t>
  </si>
  <si>
    <t>Dividends from investments to shares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</si>
  <si>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</si>
  <si>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</si>
  <si>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</si>
  <si>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</si>
  <si>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</si>
  <si>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</si>
  <si>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</si>
  <si>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Open Joint Stock Company "Commercial bank KYRGYZSTAN"</t>
  </si>
  <si>
    <t>Net "Nostro" Accounts in commercial banks</t>
  </si>
  <si>
    <t>Provision for impairment losses on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</si>
  <si>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</si>
  <si>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</si>
  <si>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</si>
  <si>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</si>
  <si>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</si>
  <si>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</si>
  <si>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</si>
  <si>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Reverse REPO operations</t>
  </si>
  <si>
    <t>Aya Babanova  citizen of Kyrgyz Republic</t>
  </si>
  <si>
    <t>As at 30 September2019</t>
  </si>
  <si>
    <t>Encumbered with collateral for REPO transactions</t>
  </si>
  <si>
    <t>Funds in financial institutions</t>
  </si>
  <si>
    <t>As at 31 December 2019</t>
  </si>
  <si>
    <t>Tier I capital adequacy ratio (K2.2)</t>
  </si>
  <si>
    <t>not less than 4.5%</t>
  </si>
  <si>
    <t>for the third quarter of 2020</t>
  </si>
  <si>
    <t xml:space="preserve">as of October 1, 2020. </t>
  </si>
  <si>
    <t>1. During the reporting quarter, no securities were issued by the Bank;</t>
  </si>
  <si>
    <t>4. Other events (facts) stipulated by regulatory legal acts of the authorized state body for regulation of the securities market - no</t>
  </si>
  <si>
    <t>7. Changes in the list of owners of 5 and more percent of shares (stakes), as well as changes in the share of owners of 5 and more percent of shares (stakes) - no;</t>
  </si>
  <si>
    <t>8. Changes in the list of legal entities in which the Bank owns 20 or more percent of the authorized capital - no;</t>
  </si>
  <si>
    <t>9. Appearance in the register of a bank that owns more than 5 percent of its voting shares (stakes, shares) - no;</t>
  </si>
  <si>
    <t>10. One-off transactions of the Bank, the size of which or the value of property, for which 10 or more percent of the Bank's assets as of the date of the transaction, did not exist;</t>
  </si>
  <si>
    <t>11. There were no facts that resulted in a one-time increase or decrease in the value of the Bank's assets by more than 10 percent;</t>
  </si>
  <si>
    <t>12. There were no facts that resulted in a one-time increase in the Bank's net profit or net loss by more than 10 percent;</t>
  </si>
  <si>
    <t>13. There was no reorganization of the bank, its subsidiaries and dependent companies;</t>
  </si>
  <si>
    <t>14. Accrued and (or) paid (paid) income on securities - did not exist;</t>
  </si>
  <si>
    <t>16. There was no redemption of the bank's securities;</t>
  </si>
  <si>
    <t>17. There were no other events (facts) stipulated by the regulatory legal acts of the authorized state body for the regulation of the securities market;</t>
  </si>
  <si>
    <t>18. The list of persons who have significant (direct or indirect) influence on decisions made by the Bank's management bodies is specified in Appendix 2 to the financial statements;</t>
  </si>
  <si>
    <t>19. The list of persons who have a significant (direct or indirect) influence on decisions taken by the management bodies of the parent company of the banking group - the Bank does not have;</t>
  </si>
  <si>
    <t>20. Information about subsidiaries, their shareholders and persons having significant (direct or indirect) influence on decisions taken by the management bodies of subsidiaries of the banking group - the Bank does not;</t>
  </si>
  <si>
    <t>21. Information about affiliated companies, their shareholders and persons who have a significant (direct or indirect) influence on decisions taken by the management bodies of affiliated companies of the banking group - the Bank does not have;</t>
  </si>
  <si>
    <t>22. There is no information about the structure of the banking group.</t>
  </si>
  <si>
    <t>As at 31 March 2021</t>
  </si>
  <si>
    <t>March             2021</t>
  </si>
  <si>
    <t>March             2020</t>
  </si>
  <si>
    <t>December 2020</t>
  </si>
  <si>
    <t>Assets right to use</t>
  </si>
  <si>
    <t>Lease liabilities</t>
  </si>
  <si>
    <t>For the period ended 31 March 2021</t>
  </si>
  <si>
    <t>March         2021</t>
  </si>
  <si>
    <t>March            2019</t>
  </si>
  <si>
    <t>OPERATING INCOME</t>
  </si>
  <si>
    <t>Administrative and operating expenses</t>
  </si>
  <si>
    <t>Provisions for impairment losses on other transactions</t>
  </si>
  <si>
    <t>Mr. J.SAGYNDYKOV</t>
  </si>
  <si>
    <t>acting CEO</t>
  </si>
  <si>
    <t>* Allowance for impairment on loans granted to financial institutions in accordance with the requirements of the NBKR</t>
  </si>
  <si>
    <t>* Allowance for impairment losses on loans to customers in accordance with the requirements of the NBKR</t>
  </si>
  <si>
    <t>* Estimated reserves for guarantees in accordance with the requirements of the NBKR</t>
  </si>
  <si>
    <t>Reference</t>
  </si>
  <si>
    <t>* Profit in accordance with the requirements of the NBKR</t>
  </si>
  <si>
    <t>* Earnings per share in accordance with the requirements of the NBKR</t>
  </si>
  <si>
    <t>Reporting period        I - quarter 2021</t>
  </si>
  <si>
    <t>Previous period                I - quarter 2020</t>
  </si>
  <si>
    <t>As at 31 March 2020</t>
  </si>
  <si>
    <t>As at 31 December 2020</t>
  </si>
  <si>
    <t>Material facts affecting financial and economic activities and subject to mandatory disclosure as of April 01, 2021.</t>
  </si>
  <si>
    <t>As at 01 April 2021</t>
  </si>
  <si>
    <t>2. The list of all major shareholders and shareholders, holders of a controlling block of shares and their shares in the number of shares by forms is indicated in Appendix 2 to the financial statements;</t>
  </si>
  <si>
    <t>3. Information on material facts affecting the financial and economic activities of the bank that took place in the reporting quarter:</t>
  </si>
  <si>
    <r>
      <t xml:space="preserve">On March 31, 2021, the annual general meeting of shareholders of the Bank was held, the form of holding - in person, the quorum of the meeting was 98.2887%, based on the results of voting of the annual general meeting of shareholders, the following decisions were made:
</t>
    </r>
    <r>
      <rPr>
        <i/>
        <sz val="10"/>
        <rFont val="Arial"/>
        <family val="2"/>
        <charset val="204"/>
      </rPr>
      <t>1. To approve the composition of the counting commission in the amount of 3 (three) people.                                                                                                                    2. To approve the report of the Board of Directors of Commercial Bank KYRGYZSTAN OJSC for 2020.
3. To approve the report on the execution of the financial plan and the annual results of the activities of Commercial Bank KYRGYZSTAN OJSC for 2020 (annual balance sheet, profit and loss statement, etc.).
4. To approve the conclusions of the external auditor based on the results of the audit of the activities of Commercial Bank KYRGYZSTAN OJSC for 2020.
5. To approve the financial plan of Commercial Bank KYRGYZSTAN OJSC for 2021.                                                                                                                            6. To approve the amount, procedure and form of payment of dividends for 2020.
7. The issue of increasing the authorized capital at the expense of retained earnings for 2020. On increasing the number of outstanding shares. The approval of the procedure for the issue and placement of shares was approved.
8. Elect an independent member of the Board of Directors of Commercial Bank KYRGYZSTAN OJSC.                                                                                               9. To approve the amount of remuneration to the members of the Board of Directors of OJSC Commercial Bank KYRGYZSTAN.
10. To approve the Charter of Commercial Bank KYRGYZSTAN OJSC in a new edition in connection with the increase in the authorized capital and the state re-registration in the judicial authorities of the Kyrgyz Republic.
11. To approve the current edition of the Regulation on the Board of Directors of OJSC Commercial Bank KYRGYZSTAN.
12. Miscellaneous.</t>
    </r>
  </si>
  <si>
    <t xml:space="preserve">5. Changes in the list of persons included in the bank's governing bodies (with the exception of the general meeting of participants) were:                                        </t>
  </si>
  <si>
    <t>1.From March 18, 2021, by decision of the Board of Directors No. 9/1 dated March 17, 2021, the Chairman of the Management Board, Nurdin Emilievich Ilebaev, was voluntarily dismissed from his post.                                                                                                                                                                                             From March 19, 2021, by the decision of the Board of Directors No. 9/2 dated March 17, 2021, Sagyndykov Zharkynbek Zhumabaevich was appointed to the position of the Chairman of the Management Board.                                                                                                                                                                                     2. In connection with the expiration of the term of office of an independent member of the Board of Directors Chokoev Zair Linarovich, Kyrgyzbaeva Asel Zhekshenbekovna was elected as an independent member of the Board of Directors for a period of 3 years.</t>
  </si>
  <si>
    <t>6. There are no changes in the amount of participation of persons included in the elected management bodies of the bank in the capital of the bank, as well as its subsidiaries and dependent companies;</t>
  </si>
  <si>
    <t>15. Decisions of general meetings of shareholders for the reporting quarter - were;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</si>
</sst>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р_._-;\-* #,##0.00_р_._-;_-* &quot;-&quot;??_р_._-;_-@_-"/>
    <numFmt numFmtId="165" formatCode="_(* #,##0_);_(* \(#,##0\);_(* &quot;-&quot;_);_(@_)"/>
    <numFmt numFmtId="166" formatCode="_(* #,##0.00_);_(* \(#,##0.00\);_(* &quot;-&quot;??_);_(@_)"/>
    <numFmt numFmtId="167" formatCode="_(* #,##0_);_(* \(#,##0\);_(* &quot;-&quot;??_);_(@_)"/>
    <numFmt numFmtId="168" formatCode="_ * #,##0.00_ ;_ * \-#,##0.00_ ;_ * &quot;-&quot;??_ ;_ @_ "/>
    <numFmt numFmtId="169" formatCode="#,##0.000000"/>
    <numFmt numFmtId="170" formatCode="mmmm\ yyyy"/>
    <numFmt numFmtId="171" formatCode="0.0%"/>
    <numFmt numFmtId="172" formatCode="0.0000%"/>
    <numFmt numFmtId="174" formatCode="_(* #,##0.000000_);_(* \(#,##0.000000\);_(* &quot;-&quot;??_);_(@_)"/>
  </numFmts>
  <fonts count="24"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2"/>
      <name val="Times New Roman"/>
      <family val="1"/>
      <charset val="204"/>
    </font>
    <font>
      <sz val="11"/>
      <name val="Arial Narrow"/>
      <family val="2"/>
      <charset val="204"/>
    </font>
    <font>
      <sz val="11"/>
      <name val="Arial"/>
      <family val="2"/>
      <charset val="204"/>
    </font>
    <font>
      <sz val="10"/>
      <color theme="1"/>
      <name val="Arial"/>
      <family val="2"/>
      <charset val="204"/>
    </font>
    <font>
      <b/>
      <sz val="10"/>
      <color theme="1"/>
      <name val="Arial"/>
      <family val="2"/>
      <charset val="204"/>
    </font>
    <font>
      <b/>
      <sz val="10"/>
      <color indexed="8"/>
      <name val="Arial"/>
      <family val="2"/>
      <charset val="204"/>
    </font>
    <font>
      <sz val="10"/>
      <color indexed="8"/>
      <name val="Arial"/>
      <family val="2"/>
      <charset val="204"/>
    </font>
    <font>
      <b/>
      <sz val="10"/>
      <name val="Arial"/>
      <family val="2"/>
      <charset val="204"/>
    </font>
    <font>
      <i/>
      <sz val="10"/>
      <name val="Arial"/>
      <family val="2"/>
      <charset val="204"/>
    </font>
    <font>
      <i/>
      <sz val="10"/>
      <color indexed="10"/>
      <name val="Arial"/>
      <family val="2"/>
      <charset val="204"/>
    </font>
    <font>
      <sz val="10"/>
      <color indexed="10"/>
      <name val="Arial"/>
      <family val="2"/>
      <charset val="204"/>
    </font>
    <font>
      <b/>
      <sz val="10"/>
      <name val="Times New Roman"/>
      <family val="1"/>
      <charset val="204"/>
    </font>
    <font>
      <sz val="10"/>
      <name val="Arial"/>
      <family val="2"/>
      <charset val="204"/>
    </font>
    <font>
      <i/>
      <sz val="9"/>
      <name val="Arial"/>
      <family val="2"/>
      <charset val="204"/>
    </font>
    <font>
      <sz val="11"/>
      <color indexed="8"/>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7">
    <xf numFmtId="0" fontId="0" fillId="0" borderId="0"/>
    <xf numFmtId="168" fontId="2" fillId="0" borderId="0" applyFont="0" applyFill="0" applyBorder="0" applyAlignment="0" applyProtection="0"/>
    <xf numFmtId="164"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43" fontId="21" fillId="0" borderId="0" applyFont="0" applyFill="0" applyBorder="0" applyAlignment="0" applyProtection="0"/>
    <xf numFmtId="0" fontId="4" fillId="0" borderId="0"/>
  </cellStyleXfs>
  <cellXfs count="201">
    <xf numFmtId="0" fontId="0" fillId="0" borderId="0" xfId="0"/>
    <xf numFmtId="0" fontId="7" fillId="0" borderId="0" xfId="0" applyFont="1" applyFill="1" applyAlignment="1"/>
    <xf numFmtId="0" fontId="8" fillId="0" borderId="0" xfId="0" applyFont="1"/>
    <xf numFmtId="0" fontId="9" fillId="0" borderId="0" xfId="0" applyFont="1" applyAlignment="1">
      <alignment horizontal="justify" vertical="center"/>
    </xf>
    <xf numFmtId="0" fontId="10" fillId="0" borderId="0" xfId="0" applyFont="1"/>
    <xf numFmtId="0" fontId="10" fillId="0" borderId="0" xfId="0" applyFont="1" applyAlignment="1">
      <alignment horizontal="left"/>
    </xf>
    <xf numFmtId="0" fontId="10" fillId="0" borderId="0" xfId="0" applyFont="1" applyAlignment="1">
      <alignment vertical="center"/>
    </xf>
    <xf numFmtId="0" fontId="10" fillId="0" borderId="7" xfId="0" applyFont="1" applyBorder="1" applyAlignment="1">
      <alignment horizontal="center" vertical="center" wrapText="1"/>
    </xf>
    <xf numFmtId="0" fontId="10" fillId="0" borderId="0" xfId="0" applyFont="1" applyAlignment="1">
      <alignment horizontal="center" vertical="center"/>
    </xf>
    <xf numFmtId="172" fontId="10" fillId="0" borderId="7" xfId="0" applyNumberFormat="1" applyFont="1" applyBorder="1" applyAlignment="1">
      <alignment horizontal="center" vertical="center" wrapText="1"/>
    </xf>
    <xf numFmtId="3" fontId="1" fillId="0" borderId="7" xfId="13" applyNumberFormat="1" applyFont="1" applyBorder="1"/>
    <xf numFmtId="167" fontId="1" fillId="0" borderId="7" xfId="12" applyNumberFormat="1" applyFont="1" applyFill="1" applyBorder="1" applyAlignment="1"/>
    <xf numFmtId="167" fontId="1" fillId="0" borderId="8" xfId="12" applyNumberFormat="1" applyFont="1" applyFill="1" applyBorder="1" applyAlignment="1"/>
    <xf numFmtId="167" fontId="1" fillId="2" borderId="7" xfId="12" applyNumberFormat="1" applyFont="1" applyFill="1" applyBorder="1" applyAlignment="1"/>
    <xf numFmtId="167" fontId="1" fillId="0" borderId="12" xfId="12" applyNumberFormat="1" applyFont="1" applyFill="1" applyBorder="1" applyAlignment="1"/>
    <xf numFmtId="167" fontId="1" fillId="0" borderId="7" xfId="8" applyNumberFormat="1" applyFont="1" applyFill="1" applyBorder="1" applyAlignment="1">
      <alignment horizontal="right"/>
    </xf>
    <xf numFmtId="3" fontId="1" fillId="0" borderId="7" xfId="8" applyNumberFormat="1" applyFont="1" applyFill="1" applyBorder="1" applyAlignment="1">
      <alignment horizontal="right"/>
    </xf>
    <xf numFmtId="167" fontId="12" fillId="2" borderId="0" xfId="8" applyNumberFormat="1" applyFont="1" applyFill="1" applyAlignment="1">
      <alignment horizontal="right"/>
    </xf>
    <xf numFmtId="0" fontId="14" fillId="0" borderId="0" xfId="0" applyFont="1" applyFill="1" applyAlignment="1"/>
    <xf numFmtId="0" fontId="15" fillId="0" borderId="0" xfId="0" applyFont="1" applyFill="1"/>
    <xf numFmtId="0" fontId="16" fillId="0" borderId="0" xfId="7" applyFont="1" applyFill="1" applyBorder="1" applyAlignment="1">
      <alignment horizontal="left"/>
    </xf>
    <xf numFmtId="49" fontId="16" fillId="0" borderId="0" xfId="7" applyNumberFormat="1" applyFont="1" applyFill="1" applyBorder="1" applyAlignment="1">
      <alignment horizontal="center" vertical="center"/>
    </xf>
    <xf numFmtId="0" fontId="1" fillId="0" borderId="0" xfId="7" applyFont="1" applyFill="1" applyBorder="1" applyAlignment="1"/>
    <xf numFmtId="14" fontId="16" fillId="0" borderId="0" xfId="7" applyNumberFormat="1" applyFont="1" applyFill="1" applyBorder="1" applyAlignment="1">
      <alignment horizontal="center" wrapText="1"/>
    </xf>
    <xf numFmtId="0" fontId="15" fillId="0" borderId="0" xfId="0" applyFont="1" applyFill="1" applyAlignment="1">
      <alignment wrapText="1"/>
    </xf>
    <xf numFmtId="0" fontId="16" fillId="0" borderId="0" xfId="7" applyFont="1" applyBorder="1" applyAlignment="1">
      <alignment horizontal="left"/>
    </xf>
    <xf numFmtId="14" fontId="16" fillId="0" borderId="1" xfId="7" applyNumberFormat="1" applyFont="1" applyFill="1" applyBorder="1" applyAlignment="1">
      <alignment horizontal="center"/>
    </xf>
    <xf numFmtId="14" fontId="16" fillId="0" borderId="0" xfId="7" applyNumberFormat="1" applyFont="1" applyFill="1" applyBorder="1" applyAlignment="1">
      <alignment horizontal="center"/>
    </xf>
    <xf numFmtId="0" fontId="1" fillId="0" borderId="0" xfId="7" applyFont="1" applyFill="1" applyBorder="1" applyAlignment="1">
      <alignment horizontal="left"/>
    </xf>
    <xf numFmtId="0" fontId="1" fillId="0" borderId="0" xfId="0" applyFont="1" applyBorder="1" applyAlignment="1">
      <alignment horizontal="left" vertical="top"/>
    </xf>
    <xf numFmtId="0" fontId="17" fillId="0" borderId="0" xfId="0" applyFont="1" applyFill="1" applyBorder="1" applyAlignment="1">
      <alignment horizontal="left" vertical="top" wrapText="1"/>
    </xf>
    <xf numFmtId="0" fontId="16" fillId="0" borderId="0" xfId="7" applyFont="1" applyFill="1" applyBorder="1" applyAlignment="1">
      <alignment horizontal="left" wrapText="1"/>
    </xf>
    <xf numFmtId="3" fontId="13" fillId="0" borderId="0" xfId="8" applyNumberFormat="1" applyFont="1" applyFill="1" applyAlignment="1">
      <alignment horizontal="right"/>
    </xf>
    <xf numFmtId="0" fontId="14" fillId="0" borderId="0" xfId="0" applyFont="1" applyFill="1"/>
    <xf numFmtId="0" fontId="1" fillId="0" borderId="0" xfId="7" applyFont="1" applyFill="1" applyBorder="1" applyAlignment="1">
      <alignment horizontal="left" wrapText="1"/>
    </xf>
    <xf numFmtId="0" fontId="17" fillId="0" borderId="0" xfId="7" applyFont="1" applyFill="1" applyBorder="1" applyAlignment="1">
      <alignment horizontal="left" wrapText="1"/>
    </xf>
    <xf numFmtId="0" fontId="17" fillId="0" borderId="0" xfId="7" applyFont="1" applyFill="1" applyBorder="1" applyAlignment="1">
      <alignment horizontal="left"/>
    </xf>
    <xf numFmtId="3" fontId="13" fillId="0" borderId="0" xfId="1" applyNumberFormat="1" applyFont="1" applyFill="1" applyAlignment="1">
      <alignment horizontal="right"/>
    </xf>
    <xf numFmtId="0" fontId="16" fillId="0" borderId="0" xfId="7" applyFont="1" applyFill="1" applyBorder="1" applyAlignment="1">
      <alignment horizontal="left" vertical="center"/>
    </xf>
    <xf numFmtId="0" fontId="1" fillId="0" borderId="0" xfId="7" quotePrefix="1" applyFont="1" applyFill="1" applyBorder="1" applyAlignment="1">
      <alignment horizontal="left"/>
    </xf>
    <xf numFmtId="0" fontId="1" fillId="0" borderId="0" xfId="7" applyFont="1" applyBorder="1" applyAlignment="1">
      <alignment horizontal="left"/>
    </xf>
    <xf numFmtId="0" fontId="16" fillId="0" borderId="0" xfId="0" applyFont="1" applyBorder="1" applyAlignment="1">
      <alignment horizontal="left" vertical="top"/>
    </xf>
    <xf numFmtId="3" fontId="13" fillId="0" borderId="3" xfId="2" applyNumberFormat="1" applyFont="1" applyFill="1" applyBorder="1" applyAlignment="1"/>
    <xf numFmtId="167" fontId="13" fillId="0" borderId="0" xfId="2" applyNumberFormat="1" applyFont="1" applyFill="1" applyBorder="1" applyAlignment="1"/>
    <xf numFmtId="165" fontId="12" fillId="0" borderId="0" xfId="2" applyNumberFormat="1" applyFont="1" applyFill="1" applyBorder="1" applyAlignment="1">
      <alignment horizontal="left"/>
    </xf>
    <xf numFmtId="0" fontId="1" fillId="0" borderId="0" xfId="6" applyFont="1" applyBorder="1" applyAlignment="1"/>
    <xf numFmtId="3" fontId="12" fillId="2" borderId="0" xfId="8" applyNumberFormat="1" applyFont="1" applyFill="1" applyAlignment="1">
      <alignment horizontal="right" wrapText="1"/>
    </xf>
    <xf numFmtId="167" fontId="12" fillId="2" borderId="0" xfId="8" applyNumberFormat="1" applyFont="1" applyFill="1" applyAlignment="1">
      <alignment horizontal="right" vertical="center"/>
    </xf>
    <xf numFmtId="3" fontId="13" fillId="0" borderId="2" xfId="2" applyNumberFormat="1" applyFont="1" applyFill="1" applyBorder="1" applyAlignment="1"/>
    <xf numFmtId="165" fontId="1" fillId="0" borderId="0" xfId="2" applyNumberFormat="1" applyFont="1" applyFill="1" applyBorder="1" applyAlignment="1">
      <alignment horizontal="left"/>
    </xf>
    <xf numFmtId="0" fontId="1" fillId="0" borderId="0" xfId="0" applyFont="1"/>
    <xf numFmtId="3" fontId="16" fillId="0" borderId="0" xfId="2" applyNumberFormat="1" applyFont="1" applyFill="1" applyBorder="1" applyAlignment="1"/>
    <xf numFmtId="167" fontId="16" fillId="0" borderId="0" xfId="2" applyNumberFormat="1" applyFont="1" applyFill="1" applyBorder="1" applyAlignment="1"/>
    <xf numFmtId="0" fontId="16" fillId="0" borderId="0" xfId="6" applyFont="1" applyBorder="1" applyAlignment="1"/>
    <xf numFmtId="3" fontId="16" fillId="0" borderId="3" xfId="2" applyNumberFormat="1" applyFont="1" applyFill="1" applyBorder="1" applyAlignment="1"/>
    <xf numFmtId="0" fontId="18" fillId="0" borderId="0" xfId="0" applyFont="1" applyFill="1" applyAlignment="1"/>
    <xf numFmtId="167" fontId="19" fillId="0" borderId="0" xfId="2" applyNumberFormat="1" applyFont="1" applyFill="1" applyBorder="1" applyAlignment="1">
      <alignment horizontal="left"/>
    </xf>
    <xf numFmtId="0" fontId="15" fillId="0" borderId="0" xfId="0" applyFont="1" applyFill="1" applyAlignment="1"/>
    <xf numFmtId="167" fontId="15" fillId="0" borderId="0" xfId="0" applyNumberFormat="1" applyFont="1" applyFill="1"/>
    <xf numFmtId="0" fontId="15" fillId="0" borderId="0" xfId="9" applyFont="1" applyFill="1"/>
    <xf numFmtId="0" fontId="1" fillId="0" borderId="0" xfId="9" applyFont="1" applyFill="1" applyAlignment="1">
      <alignment horizontal="center"/>
    </xf>
    <xf numFmtId="0" fontId="14" fillId="0" borderId="0" xfId="9" applyFont="1" applyFill="1" applyBorder="1" applyAlignment="1">
      <alignment horizontal="center" wrapText="1"/>
    </xf>
    <xf numFmtId="0" fontId="14" fillId="0" borderId="0" xfId="9" applyFont="1" applyFill="1" applyBorder="1" applyAlignment="1">
      <alignment horizontal="center"/>
    </xf>
    <xf numFmtId="14" fontId="1" fillId="0" borderId="0" xfId="7" applyNumberFormat="1" applyFont="1" applyFill="1" applyBorder="1" applyAlignment="1">
      <alignment horizontal="center" wrapText="1"/>
    </xf>
    <xf numFmtId="14" fontId="1" fillId="0" borderId="1" xfId="7" applyNumberFormat="1" applyFont="1" applyFill="1" applyBorder="1" applyAlignment="1">
      <alignment horizontal="center"/>
    </xf>
    <xf numFmtId="0" fontId="1" fillId="0" borderId="0" xfId="0" applyFont="1" applyBorder="1" applyAlignment="1"/>
    <xf numFmtId="167" fontId="1" fillId="2" borderId="0" xfId="8" applyNumberFormat="1" applyFont="1" applyFill="1" applyAlignment="1">
      <alignment horizontal="right"/>
    </xf>
    <xf numFmtId="167" fontId="13" fillId="2" borderId="0" xfId="8" applyNumberFormat="1" applyFont="1" applyFill="1" applyAlignment="1">
      <alignment vertical="center"/>
    </xf>
    <xf numFmtId="167" fontId="13" fillId="0" borderId="0" xfId="8" applyNumberFormat="1" applyFont="1" applyFill="1" applyAlignment="1">
      <alignment vertical="center"/>
    </xf>
    <xf numFmtId="0" fontId="16" fillId="0" borderId="0" xfId="6" applyFont="1" applyFill="1" applyBorder="1" applyAlignment="1"/>
    <xf numFmtId="167" fontId="16" fillId="0" borderId="2" xfId="11" applyNumberFormat="1" applyFont="1" applyFill="1" applyBorder="1" applyAlignment="1">
      <alignment vertical="center"/>
    </xf>
    <xf numFmtId="0" fontId="1" fillId="0" borderId="0" xfId="8" applyFont="1" applyFill="1" applyBorder="1" applyAlignment="1"/>
    <xf numFmtId="0" fontId="1" fillId="0" borderId="0" xfId="7" applyFont="1" applyFill="1" applyBorder="1" applyAlignment="1">
      <alignment vertical="center"/>
    </xf>
    <xf numFmtId="167" fontId="15" fillId="0" borderId="0" xfId="9" applyNumberFormat="1" applyFont="1" applyFill="1"/>
    <xf numFmtId="167" fontId="13" fillId="0" borderId="0" xfId="11" applyNumberFormat="1" applyFont="1" applyFill="1" applyBorder="1" applyAlignment="1">
      <alignment vertical="center"/>
    </xf>
    <xf numFmtId="0" fontId="12" fillId="0" borderId="0" xfId="7" applyFont="1" applyFill="1" applyBorder="1" applyAlignment="1">
      <alignment vertical="center"/>
    </xf>
    <xf numFmtId="167" fontId="1" fillId="0" borderId="0" xfId="8" applyNumberFormat="1" applyFont="1" applyFill="1" applyAlignment="1">
      <alignment vertical="center"/>
    </xf>
    <xf numFmtId="0" fontId="16" fillId="0" borderId="0" xfId="6" applyFont="1" applyAlignment="1"/>
    <xf numFmtId="167" fontId="13" fillId="0" borderId="3" xfId="8" applyNumberFormat="1" applyFont="1" applyFill="1" applyBorder="1" applyAlignment="1">
      <alignment vertical="center"/>
    </xf>
    <xf numFmtId="0" fontId="16" fillId="0" borderId="0" xfId="9" applyFont="1" applyFill="1" applyAlignment="1"/>
    <xf numFmtId="167" fontId="12" fillId="0" borderId="0" xfId="8" applyNumberFormat="1" applyFont="1" applyFill="1" applyBorder="1" applyAlignment="1">
      <alignment vertical="center"/>
    </xf>
    <xf numFmtId="0" fontId="16" fillId="0" borderId="0" xfId="6" applyFont="1" applyFill="1" applyAlignment="1"/>
    <xf numFmtId="167" fontId="1" fillId="0" borderId="0" xfId="11" applyNumberFormat="1" applyFont="1" applyFill="1" applyBorder="1" applyAlignment="1">
      <alignment vertical="center"/>
    </xf>
    <xf numFmtId="0" fontId="1" fillId="0" borderId="0" xfId="7" applyFont="1" applyBorder="1" applyAlignment="1"/>
    <xf numFmtId="167" fontId="14" fillId="0" borderId="3" xfId="9" applyNumberFormat="1" applyFont="1" applyFill="1" applyBorder="1" applyAlignment="1">
      <alignment vertical="center"/>
    </xf>
    <xf numFmtId="0" fontId="14" fillId="0" borderId="0" xfId="9" applyFont="1" applyFill="1" applyAlignment="1"/>
    <xf numFmtId="167" fontId="15" fillId="0" borderId="0" xfId="9" applyNumberFormat="1" applyFont="1" applyFill="1" applyBorder="1" applyAlignment="1">
      <alignment vertical="center"/>
    </xf>
    <xf numFmtId="0" fontId="14" fillId="0" borderId="0" xfId="0" applyFont="1" applyAlignment="1"/>
    <xf numFmtId="0" fontId="16" fillId="0" borderId="0" xfId="0" applyFont="1" applyBorder="1" applyAlignment="1"/>
    <xf numFmtId="0" fontId="15" fillId="0" borderId="0" xfId="9" applyFont="1" applyFill="1" applyAlignment="1"/>
    <xf numFmtId="0" fontId="1" fillId="0" borderId="0" xfId="9" applyFont="1"/>
    <xf numFmtId="0" fontId="16" fillId="0" borderId="0" xfId="9" applyFont="1" applyAlignment="1">
      <alignment horizontal="left"/>
    </xf>
    <xf numFmtId="0" fontId="1" fillId="0" borderId="0" xfId="9" applyFont="1" applyBorder="1"/>
    <xf numFmtId="167" fontId="1" fillId="0" borderId="7" xfId="12" applyNumberFormat="1" applyFont="1" applyFill="1" applyBorder="1" applyAlignment="1">
      <alignment horizontal="right"/>
    </xf>
    <xf numFmtId="167" fontId="16" fillId="0" borderId="7" xfId="12" applyNumberFormat="1" applyFont="1" applyFill="1" applyBorder="1" applyAlignment="1"/>
    <xf numFmtId="167" fontId="1" fillId="0" borderId="7" xfId="3" applyNumberFormat="1" applyFont="1" applyFill="1" applyBorder="1" applyAlignment="1">
      <alignment horizontal="right"/>
    </xf>
    <xf numFmtId="167" fontId="16" fillId="2" borderId="7" xfId="12" applyNumberFormat="1" applyFont="1" applyFill="1" applyBorder="1" applyAlignment="1"/>
    <xf numFmtId="0" fontId="1" fillId="0" borderId="7" xfId="3" applyFont="1" applyFill="1" applyBorder="1" applyAlignment="1">
      <alignment vertical="center"/>
    </xf>
    <xf numFmtId="0" fontId="16" fillId="0" borderId="7" xfId="0" applyFont="1" applyFill="1" applyBorder="1" applyAlignment="1">
      <alignment horizontal="center" vertical="center" wrapText="1"/>
    </xf>
    <xf numFmtId="170" fontId="16" fillId="0" borderId="7" xfId="9" applyNumberFormat="1" applyFont="1" applyFill="1" applyBorder="1" applyAlignment="1">
      <alignment horizontal="center" vertical="center" wrapText="1"/>
    </xf>
    <xf numFmtId="0" fontId="16" fillId="0" borderId="7" xfId="3" applyFont="1" applyFill="1" applyBorder="1" applyAlignment="1">
      <alignment vertical="center"/>
    </xf>
    <xf numFmtId="0" fontId="1" fillId="0" borderId="7" xfId="0" applyFont="1" applyFill="1" applyBorder="1"/>
    <xf numFmtId="0" fontId="1" fillId="0" borderId="7" xfId="3" applyFont="1" applyFill="1" applyBorder="1" applyAlignment="1">
      <alignment horizontal="left" vertical="center"/>
    </xf>
    <xf numFmtId="0" fontId="1" fillId="0" borderId="7" xfId="3" applyFont="1" applyFill="1" applyBorder="1" applyAlignment="1">
      <alignment horizontal="left" vertical="center" wrapText="1"/>
    </xf>
    <xf numFmtId="0" fontId="16" fillId="0" borderId="7" xfId="3" applyFont="1" applyFill="1" applyBorder="1" applyAlignment="1">
      <alignment horizontal="left" vertical="center"/>
    </xf>
    <xf numFmtId="0" fontId="1" fillId="0" borderId="7" xfId="7" applyFont="1" applyFill="1" applyBorder="1" applyAlignment="1">
      <alignment horizontal="left" vertical="center" wrapText="1"/>
    </xf>
    <xf numFmtId="2" fontId="1" fillId="0" borderId="7" xfId="3" applyNumberFormat="1" applyFont="1" applyFill="1" applyBorder="1" applyAlignment="1">
      <alignment horizontal="left" vertical="center" wrapText="1"/>
    </xf>
    <xf numFmtId="0" fontId="1" fillId="0" borderId="7" xfId="3" applyFont="1" applyFill="1" applyBorder="1" applyAlignment="1">
      <alignment vertical="center" wrapText="1"/>
    </xf>
    <xf numFmtId="0" fontId="1" fillId="0" borderId="0" xfId="0" applyFont="1" applyBorder="1"/>
    <xf numFmtId="167" fontId="1" fillId="0" borderId="0" xfId="12" applyNumberFormat="1" applyFont="1" applyFill="1" applyBorder="1" applyAlignment="1"/>
    <xf numFmtId="167" fontId="1" fillId="2" borderId="12" xfId="12" applyNumberFormat="1" applyFont="1" applyFill="1" applyBorder="1" applyAlignment="1"/>
    <xf numFmtId="167" fontId="1" fillId="2" borderId="12" xfId="12" applyNumberFormat="1" applyFont="1" applyFill="1" applyBorder="1" applyAlignment="1">
      <alignment horizontal="right"/>
    </xf>
    <xf numFmtId="3" fontId="16" fillId="0" borderId="7" xfId="13" applyNumberFormat="1" applyFont="1" applyBorder="1"/>
    <xf numFmtId="167" fontId="11" fillId="0" borderId="7" xfId="8" applyNumberFormat="1" applyFont="1" applyFill="1" applyBorder="1" applyAlignment="1">
      <alignment horizontal="right"/>
    </xf>
    <xf numFmtId="0" fontId="1" fillId="0" borderId="0" xfId="13" applyFont="1" applyAlignment="1">
      <alignment horizontal="left" vertical="center"/>
    </xf>
    <xf numFmtId="0" fontId="16" fillId="0" borderId="0" xfId="0" applyFont="1" applyAlignment="1">
      <alignment horizontal="left" vertical="center"/>
    </xf>
    <xf numFmtId="0" fontId="16" fillId="0" borderId="0" xfId="13" applyFont="1" applyAlignment="1">
      <alignment horizontal="left" vertical="center"/>
    </xf>
    <xf numFmtId="0" fontId="16" fillId="0" borderId="0" xfId="13" applyFont="1" applyBorder="1" applyAlignment="1">
      <alignment horizontal="left" vertical="center"/>
    </xf>
    <xf numFmtId="170" fontId="16" fillId="0" borderId="1" xfId="9" applyNumberFormat="1" applyFont="1" applyBorder="1" applyAlignment="1">
      <alignment horizontal="center" vertical="center" wrapText="1"/>
    </xf>
    <xf numFmtId="0" fontId="1" fillId="0" borderId="4" xfId="13" applyFont="1" applyBorder="1" applyAlignment="1">
      <alignment horizontal="center" vertical="center"/>
    </xf>
    <xf numFmtId="0" fontId="1" fillId="0" borderId="0" xfId="13" applyFont="1" applyBorder="1" applyAlignment="1">
      <alignment horizontal="center" vertical="center"/>
    </xf>
    <xf numFmtId="0" fontId="16" fillId="0" borderId="0" xfId="0" applyFont="1" applyBorder="1" applyAlignment="1">
      <alignment horizontal="left" vertical="center"/>
    </xf>
    <xf numFmtId="0" fontId="1" fillId="0" borderId="0" xfId="13" applyFont="1" applyBorder="1" applyAlignment="1">
      <alignment horizontal="left" vertical="center"/>
    </xf>
    <xf numFmtId="0" fontId="1" fillId="0" borderId="0" xfId="13" quotePrefix="1" applyFont="1" applyBorder="1" applyAlignment="1">
      <alignment horizontal="left" vertical="center" wrapText="1"/>
    </xf>
    <xf numFmtId="0" fontId="1" fillId="0" borderId="4" xfId="13" quotePrefix="1" applyFont="1" applyBorder="1" applyAlignment="1">
      <alignment horizontal="left" vertical="center" wrapText="1"/>
    </xf>
    <xf numFmtId="0" fontId="16" fillId="0" borderId="5" xfId="0" applyFont="1" applyBorder="1" applyAlignment="1">
      <alignment horizontal="left" vertical="center"/>
    </xf>
    <xf numFmtId="3" fontId="16" fillId="0" borderId="7" xfId="0" applyNumberFormat="1" applyFont="1" applyBorder="1"/>
    <xf numFmtId="167" fontId="16" fillId="0" borderId="9" xfId="8" applyNumberFormat="1" applyFont="1" applyFill="1" applyBorder="1" applyAlignment="1">
      <alignment horizontal="right" vertical="center"/>
    </xf>
    <xf numFmtId="167" fontId="16" fillId="0" borderId="7" xfId="8" applyNumberFormat="1" applyFont="1" applyFill="1" applyBorder="1" applyAlignment="1">
      <alignment horizontal="right" vertical="center"/>
    </xf>
    <xf numFmtId="0" fontId="1" fillId="0" borderId="6" xfId="0" applyFont="1" applyBorder="1"/>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0" fontId="20" fillId="3" borderId="0" xfId="0" applyFont="1" applyFill="1" applyAlignment="1" applyProtection="1">
      <alignment horizontal="center" vertical="center"/>
    </xf>
    <xf numFmtId="0" fontId="16" fillId="3" borderId="10"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 fillId="3" borderId="7" xfId="0" applyFont="1" applyFill="1" applyBorder="1" applyAlignment="1" applyProtection="1">
      <alignment vertical="center" wrapText="1"/>
    </xf>
    <xf numFmtId="0" fontId="1" fillId="3" borderId="7" xfId="0" applyFont="1" applyFill="1" applyBorder="1" applyAlignment="1" applyProtection="1">
      <alignment horizontal="center" vertical="center"/>
    </xf>
    <xf numFmtId="0" fontId="1" fillId="3" borderId="7" xfId="0" applyFont="1" applyFill="1" applyBorder="1" applyAlignment="1" applyProtection="1">
      <alignment vertical="center"/>
    </xf>
    <xf numFmtId="0" fontId="1" fillId="0" borderId="7" xfId="0" applyFont="1" applyFill="1" applyBorder="1" applyAlignment="1" applyProtection="1">
      <alignment vertical="center" wrapText="1"/>
    </xf>
    <xf numFmtId="0" fontId="1" fillId="0" borderId="7" xfId="0" applyFont="1" applyFill="1" applyBorder="1" applyAlignment="1" applyProtection="1">
      <alignment horizontal="center" vertical="center"/>
    </xf>
    <xf numFmtId="0" fontId="2" fillId="0" borderId="0" xfId="0" applyFont="1" applyAlignment="1">
      <alignment horizontal="justify" vertical="center"/>
    </xf>
    <xf numFmtId="0" fontId="1" fillId="0" borderId="0" xfId="0" applyFont="1" applyAlignment="1">
      <alignment horizontal="right" vertical="center"/>
    </xf>
    <xf numFmtId="0" fontId="17" fillId="0" borderId="0" xfId="0" applyFont="1" applyAlignment="1">
      <alignment vertical="center"/>
    </xf>
    <xf numFmtId="0" fontId="1" fillId="0" borderId="0" xfId="0" applyFont="1" applyAlignment="1">
      <alignment vertical="center"/>
    </xf>
    <xf numFmtId="0" fontId="1" fillId="2" borderId="7" xfId="0" applyFont="1" applyFill="1" applyBorder="1" applyAlignment="1">
      <alignment horizontal="justify" vertical="center" wrapText="1"/>
    </xf>
    <xf numFmtId="0" fontId="1" fillId="2" borderId="7" xfId="0" applyFont="1" applyFill="1" applyBorder="1" applyAlignment="1">
      <alignment horizontal="justify" vertical="center"/>
    </xf>
    <xf numFmtId="0" fontId="1" fillId="0" borderId="7" xfId="0" applyFont="1" applyBorder="1" applyAlignment="1">
      <alignment horizontal="justify" vertical="center"/>
    </xf>
    <xf numFmtId="0" fontId="1" fillId="0" borderId="0" xfId="0" applyFont="1" applyAlignment="1">
      <alignment horizontal="justify" vertical="center"/>
    </xf>
    <xf numFmtId="0" fontId="16" fillId="0" borderId="7" xfId="3" applyFont="1" applyFill="1" applyBorder="1" applyAlignment="1">
      <alignment vertical="top"/>
    </xf>
    <xf numFmtId="0" fontId="1" fillId="0" borderId="7" xfId="0" applyFont="1" applyFill="1" applyBorder="1" applyAlignment="1">
      <alignment vertical="top"/>
    </xf>
    <xf numFmtId="0" fontId="16" fillId="0" borderId="0" xfId="13" applyFont="1" applyAlignment="1">
      <alignment horizontal="left" vertical="center"/>
    </xf>
    <xf numFmtId="0" fontId="16" fillId="0" borderId="0" xfId="0" applyFont="1" applyAlignment="1">
      <alignment horizontal="left" vertical="center"/>
    </xf>
    <xf numFmtId="0" fontId="10" fillId="0" borderId="7" xfId="0" applyFont="1" applyBorder="1" applyAlignment="1">
      <alignment horizontal="center" vertical="center" wrapText="1"/>
    </xf>
    <xf numFmtId="0" fontId="10" fillId="0" borderId="7" xfId="0" applyFont="1" applyBorder="1" applyAlignment="1">
      <alignment horizontal="justify" vertical="center" wrapText="1"/>
    </xf>
    <xf numFmtId="0" fontId="16" fillId="3" borderId="0" xfId="0" applyFont="1" applyFill="1" applyAlignment="1" applyProtection="1">
      <alignment horizontal="center" vertical="center"/>
    </xf>
    <xf numFmtId="0" fontId="1" fillId="0" borderId="0" xfId="0" applyFont="1" applyAlignment="1">
      <alignment horizontal="center" vertical="center"/>
    </xf>
    <xf numFmtId="3" fontId="1" fillId="2" borderId="0" xfId="1" applyNumberFormat="1" applyFont="1" applyFill="1" applyAlignment="1">
      <alignment horizontal="right" wrapText="1"/>
    </xf>
    <xf numFmtId="3" fontId="12" fillId="2" borderId="0" xfId="1" applyNumberFormat="1" applyFont="1" applyFill="1" applyAlignment="1">
      <alignment horizontal="right" wrapText="1"/>
    </xf>
    <xf numFmtId="167" fontId="1" fillId="2" borderId="0" xfId="8" applyNumberFormat="1" applyFont="1" applyFill="1" applyAlignment="1">
      <alignment horizontal="right" wrapText="1"/>
    </xf>
    <xf numFmtId="167" fontId="12" fillId="2" borderId="0" xfId="8" applyNumberFormat="1" applyFont="1" applyFill="1" applyAlignment="1">
      <alignment horizontal="right" wrapText="1"/>
    </xf>
    <xf numFmtId="3" fontId="1" fillId="2" borderId="0" xfId="8" applyNumberFormat="1" applyFont="1" applyFill="1" applyAlignment="1">
      <alignment horizontal="right" wrapText="1"/>
    </xf>
    <xf numFmtId="167" fontId="1" fillId="0" borderId="0" xfId="8" applyNumberFormat="1" applyFont="1" applyFill="1" applyAlignment="1">
      <alignment horizontal="right" wrapText="1"/>
    </xf>
    <xf numFmtId="3" fontId="1" fillId="0" borderId="0" xfId="1" applyNumberFormat="1" applyFont="1" applyFill="1" applyAlignment="1">
      <alignment horizontal="right" wrapText="1"/>
    </xf>
    <xf numFmtId="3" fontId="12" fillId="0" borderId="0" xfId="1" applyNumberFormat="1" applyFont="1" applyFill="1" applyAlignment="1">
      <alignment horizontal="right" wrapText="1"/>
    </xf>
    <xf numFmtId="167" fontId="1" fillId="2" borderId="0" xfId="8" applyNumberFormat="1" applyFont="1" applyFill="1" applyAlignment="1">
      <alignment horizontal="right" vertical="center" wrapText="1"/>
    </xf>
    <xf numFmtId="167" fontId="12" fillId="2" borderId="0" xfId="8" applyNumberFormat="1" applyFont="1" applyFill="1" applyAlignment="1">
      <alignment horizontal="right" vertical="center" wrapText="1"/>
    </xf>
    <xf numFmtId="167" fontId="12" fillId="0" borderId="0" xfId="8" applyNumberFormat="1" applyFont="1" applyFill="1" applyAlignment="1">
      <alignment horizontal="right" vertical="center" wrapText="1"/>
    </xf>
    <xf numFmtId="3" fontId="1" fillId="2" borderId="4" xfId="1" applyNumberFormat="1" applyFont="1" applyFill="1" applyBorder="1" applyAlignment="1">
      <alignment horizontal="right" wrapText="1"/>
    </xf>
    <xf numFmtId="3" fontId="12" fillId="2" borderId="4" xfId="1" applyNumberFormat="1" applyFont="1" applyFill="1" applyBorder="1" applyAlignment="1">
      <alignment horizontal="right" wrapText="1"/>
    </xf>
    <xf numFmtId="167" fontId="1" fillId="0" borderId="0" xfId="8" applyNumberFormat="1" applyFont="1" applyFill="1" applyAlignment="1">
      <alignment horizontal="right"/>
    </xf>
    <xf numFmtId="167" fontId="1" fillId="2" borderId="4" xfId="8" applyNumberFormat="1" applyFont="1" applyFill="1" applyBorder="1" applyAlignment="1">
      <alignment horizontal="right"/>
    </xf>
    <xf numFmtId="167" fontId="12" fillId="2" borderId="4" xfId="8" applyNumberFormat="1" applyFont="1" applyFill="1" applyBorder="1" applyAlignment="1">
      <alignment horizontal="right"/>
    </xf>
    <xf numFmtId="0" fontId="1" fillId="0" borderId="0" xfId="8" applyFont="1" applyFill="1" applyBorder="1" applyAlignment="1">
      <alignment wrapText="1"/>
    </xf>
    <xf numFmtId="167" fontId="1" fillId="2" borderId="0" xfId="15" applyNumberFormat="1" applyFont="1" applyFill="1" applyBorder="1" applyAlignment="1"/>
    <xf numFmtId="167" fontId="1" fillId="2" borderId="3" xfId="15" applyNumberFormat="1" applyFont="1" applyFill="1" applyBorder="1" applyAlignment="1">
      <alignment vertical="center"/>
    </xf>
    <xf numFmtId="0" fontId="22" fillId="0" borderId="0" xfId="7" applyFont="1" applyFill="1" applyBorder="1" applyAlignment="1">
      <alignment horizontal="left"/>
    </xf>
    <xf numFmtId="169" fontId="11" fillId="0" borderId="0" xfId="15" applyNumberFormat="1" applyFont="1" applyFill="1" applyBorder="1" applyAlignment="1"/>
    <xf numFmtId="167" fontId="15" fillId="0" borderId="0" xfId="0" applyNumberFormat="1" applyFont="1" applyFill="1" applyAlignment="1">
      <alignment horizontal="right"/>
    </xf>
    <xf numFmtId="167" fontId="15" fillId="2" borderId="0" xfId="0" applyNumberFormat="1" applyFont="1" applyFill="1"/>
    <xf numFmtId="167" fontId="1" fillId="2" borderId="0" xfId="0" applyNumberFormat="1" applyFont="1" applyFill="1" applyAlignment="1">
      <alignment horizontal="right"/>
    </xf>
    <xf numFmtId="167" fontId="15" fillId="2" borderId="0" xfId="15" applyNumberFormat="1" applyFont="1" applyFill="1"/>
    <xf numFmtId="0" fontId="15" fillId="0" borderId="0" xfId="9" applyFont="1" applyFill="1" applyAlignment="1">
      <alignment wrapText="1"/>
    </xf>
    <xf numFmtId="167" fontId="15" fillId="0" borderId="0" xfId="15" applyNumberFormat="1" applyFont="1" applyFill="1"/>
    <xf numFmtId="169" fontId="15" fillId="0" borderId="0" xfId="0" applyNumberFormat="1" applyFont="1" applyFill="1"/>
    <xf numFmtId="174" fontId="15" fillId="0" borderId="0" xfId="15" applyNumberFormat="1" applyFont="1" applyFill="1"/>
    <xf numFmtId="3" fontId="23" fillId="0" borderId="7" xfId="14" applyNumberFormat="1" applyFont="1" applyBorder="1"/>
    <xf numFmtId="3" fontId="1" fillId="0" borderId="7" xfId="12" applyNumberFormat="1" applyFont="1" applyFill="1" applyBorder="1" applyAlignment="1"/>
    <xf numFmtId="3" fontId="1" fillId="2" borderId="7" xfId="12" applyNumberFormat="1" applyFont="1" applyFill="1" applyBorder="1" applyAlignment="1"/>
    <xf numFmtId="3" fontId="1" fillId="2" borderId="7" xfId="12" applyNumberFormat="1" applyFont="1" applyFill="1" applyBorder="1" applyAlignment="1">
      <alignment horizontal="right"/>
    </xf>
    <xf numFmtId="0" fontId="16" fillId="0" borderId="0" xfId="13"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xf>
    <xf numFmtId="3" fontId="11" fillId="0" borderId="7" xfId="8" applyNumberFormat="1" applyFont="1" applyFill="1" applyBorder="1" applyAlignment="1">
      <alignment horizontal="right"/>
    </xf>
    <xf numFmtId="167" fontId="16" fillId="0" borderId="7" xfId="8" applyNumberFormat="1" applyFont="1" applyFill="1" applyBorder="1" applyAlignment="1">
      <alignment horizontal="right"/>
    </xf>
    <xf numFmtId="3" fontId="16" fillId="0" borderId="7" xfId="8" applyNumberFormat="1" applyFont="1" applyFill="1" applyBorder="1" applyAlignment="1">
      <alignment horizontal="right"/>
    </xf>
    <xf numFmtId="171" fontId="1" fillId="0" borderId="13" xfId="16" applyNumberFormat="1" applyFont="1" applyFill="1" applyBorder="1" applyAlignment="1" applyProtection="1">
      <alignment horizontal="center" vertical="center"/>
    </xf>
    <xf numFmtId="171" fontId="1" fillId="3" borderId="14" xfId="0" applyNumberFormat="1" applyFont="1" applyFill="1" applyBorder="1" applyAlignment="1" applyProtection="1">
      <alignment horizontal="center" vertical="center"/>
    </xf>
    <xf numFmtId="171" fontId="1" fillId="3" borderId="13" xfId="0" applyNumberFormat="1" applyFont="1" applyFill="1" applyBorder="1" applyAlignment="1" applyProtection="1">
      <alignment horizontal="center" vertical="center"/>
    </xf>
    <xf numFmtId="171" fontId="1" fillId="3" borderId="15" xfId="0" applyNumberFormat="1" applyFont="1" applyFill="1" applyBorder="1" applyAlignment="1" applyProtection="1">
      <alignment horizontal="center" vertical="center" wrapText="1"/>
    </xf>
    <xf numFmtId="0" fontId="1" fillId="2" borderId="7" xfId="0" applyFont="1" applyFill="1" applyBorder="1" applyAlignment="1">
      <alignment horizontal="left" vertical="center" wrapText="1"/>
    </xf>
    <xf numFmtId="0" fontId="17" fillId="2" borderId="7" xfId="0" applyFont="1" applyFill="1" applyBorder="1" applyAlignment="1">
      <alignment horizontal="left" vertical="center" wrapText="1"/>
    </xf>
  </cellXfs>
  <cellStyles count="17">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3" xfId="16"/>
    <cellStyle name="Обычный 4" xfId="14"/>
    <cellStyle name="Финансовый" xfId="15" builtinId="3"/>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P\post\H-Office\UBUiO\&#1063;&#1099;&#1085;&#1072;&#1088;&#1072;\&#1060;&#1080;&#1085;%20&#1086;&#1090;&#1095;&#1077;&#1090;%20&#1079;&#1072;%2003%202021&#1075;%20(&#1052;&#1057;&#1060;&#1054;)%20%20&#1055;&#1054;&#10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фп"/>
      <sheetName val=" МСФО офп"/>
      <sheetName val="Лист3"/>
      <sheetName val="осп"/>
      <sheetName val="МСФО осп"/>
    </sheetNames>
    <sheetDataSet>
      <sheetData sheetId="0" refreshError="1"/>
      <sheetData sheetId="1" refreshError="1"/>
      <sheetData sheetId="2" refreshError="1">
        <row r="3">
          <cell r="B3">
            <v>-34</v>
          </cell>
          <cell r="G3">
            <v>-1627</v>
          </cell>
        </row>
        <row r="6">
          <cell r="B6">
            <v>-462232</v>
          </cell>
          <cell r="G6">
            <v>-225813</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opLeftCell="A45" zoomScale="130" zoomScaleNormal="130" workbookViewId="0">
      <selection activeCell="A60" sqref="A60"/>
    </sheetView>
  </sheetViews>
  <sheetFormatPr defaultRowHeight="12.75" x14ac:dyDescent="0.2"/>
  <cols>
    <col min="1" max="1" width="37.42578125" style="57" customWidth="1"/>
    <col min="2" max="3" width="13.140625" style="19" customWidth="1"/>
    <col min="4" max="4" width="13.85546875" style="19" customWidth="1"/>
    <col min="5" max="5" width="4.28515625" style="19" customWidth="1"/>
    <col min="6" max="16384" width="9.140625" style="19"/>
  </cols>
  <sheetData>
    <row r="1" spans="1:5" x14ac:dyDescent="0.2">
      <c r="A1" s="18" t="s">
        <v>139</v>
      </c>
    </row>
    <row r="2" spans="1:5" x14ac:dyDescent="0.2">
      <c r="A2" s="18"/>
    </row>
    <row r="3" spans="1:5" x14ac:dyDescent="0.2">
      <c r="A3" s="18" t="s">
        <v>64</v>
      </c>
    </row>
    <row r="4" spans="1:5" ht="12.75" customHeight="1" x14ac:dyDescent="0.2">
      <c r="A4" s="20" t="s">
        <v>176</v>
      </c>
      <c r="B4" s="21"/>
      <c r="C4" s="21"/>
      <c r="D4" s="21"/>
    </row>
    <row r="5" spans="1:5" s="24" customFormat="1" ht="25.5" x14ac:dyDescent="0.2">
      <c r="A5" s="22"/>
      <c r="B5" s="23" t="s">
        <v>177</v>
      </c>
      <c r="C5" s="23" t="s">
        <v>178</v>
      </c>
      <c r="D5" s="23" t="s">
        <v>179</v>
      </c>
      <c r="E5" s="19"/>
    </row>
    <row r="6" spans="1:5" ht="13.5" thickBot="1" x14ac:dyDescent="0.25">
      <c r="A6" s="25"/>
      <c r="B6" s="26" t="s">
        <v>10</v>
      </c>
      <c r="C6" s="26" t="s">
        <v>10</v>
      </c>
      <c r="D6" s="26" t="s">
        <v>10</v>
      </c>
    </row>
    <row r="7" spans="1:5" x14ac:dyDescent="0.2">
      <c r="A7" s="20" t="s">
        <v>9</v>
      </c>
      <c r="B7" s="27"/>
      <c r="C7" s="27"/>
      <c r="D7" s="27"/>
    </row>
    <row r="8" spans="1:5" x14ac:dyDescent="0.2">
      <c r="A8" s="28" t="s">
        <v>28</v>
      </c>
      <c r="B8" s="156">
        <v>2683406.8829899998</v>
      </c>
      <c r="C8" s="157">
        <v>1895739</v>
      </c>
      <c r="D8" s="156">
        <v>3265493.69</v>
      </c>
    </row>
    <row r="9" spans="1:5" x14ac:dyDescent="0.2">
      <c r="A9" s="29" t="s">
        <v>0</v>
      </c>
      <c r="B9" s="156">
        <v>597740</v>
      </c>
      <c r="C9" s="157">
        <v>1034809</v>
      </c>
      <c r="D9" s="156">
        <v>680601</v>
      </c>
    </row>
    <row r="10" spans="1:5" x14ac:dyDescent="0.2">
      <c r="A10" s="29" t="s">
        <v>27</v>
      </c>
      <c r="B10" s="156">
        <v>1006595.81166</v>
      </c>
      <c r="C10" s="157">
        <v>1072008</v>
      </c>
      <c r="D10" s="156">
        <v>1072807</v>
      </c>
    </row>
    <row r="11" spans="1:5" ht="25.5" x14ac:dyDescent="0.2">
      <c r="A11" s="30" t="s">
        <v>141</v>
      </c>
      <c r="B11" s="158">
        <v>-5370</v>
      </c>
      <c r="C11" s="159">
        <v>-4969</v>
      </c>
      <c r="D11" s="158">
        <v>-5310</v>
      </c>
    </row>
    <row r="12" spans="1:5" ht="25.5" x14ac:dyDescent="0.2">
      <c r="A12" s="31" t="s">
        <v>140</v>
      </c>
      <c r="B12" s="32">
        <f>B10+B11</f>
        <v>1001225.81166</v>
      </c>
      <c r="C12" s="32">
        <f>C10+C11</f>
        <v>1067039</v>
      </c>
      <c r="D12" s="32">
        <f>D10+D11</f>
        <v>1067497</v>
      </c>
    </row>
    <row r="13" spans="1:5" x14ac:dyDescent="0.2">
      <c r="A13" s="20" t="s">
        <v>129</v>
      </c>
      <c r="B13" s="32">
        <f>B8+B9+B12</f>
        <v>4282372.69465</v>
      </c>
      <c r="C13" s="32">
        <f>C8+C9+C12</f>
        <v>3997587</v>
      </c>
      <c r="D13" s="32">
        <f>D8+D9+D12</f>
        <v>5013591.6899999995</v>
      </c>
    </row>
    <row r="14" spans="1:5" s="33" customFormat="1" x14ac:dyDescent="0.2">
      <c r="A14" s="28" t="s">
        <v>1</v>
      </c>
      <c r="B14" s="160">
        <v>785738</v>
      </c>
      <c r="C14" s="46">
        <v>929865</v>
      </c>
      <c r="D14" s="160">
        <v>802795</v>
      </c>
      <c r="E14" s="19"/>
    </row>
    <row r="15" spans="1:5" s="33" customFormat="1" ht="38.25" x14ac:dyDescent="0.2">
      <c r="A15" s="34" t="s">
        <v>136</v>
      </c>
      <c r="B15" s="156">
        <v>87390</v>
      </c>
      <c r="C15" s="157">
        <v>71544</v>
      </c>
      <c r="D15" s="156">
        <v>87494</v>
      </c>
      <c r="E15" s="19"/>
    </row>
    <row r="16" spans="1:5" x14ac:dyDescent="0.2">
      <c r="A16" s="28" t="s">
        <v>26</v>
      </c>
      <c r="B16" s="156">
        <v>220345</v>
      </c>
      <c r="C16" s="157">
        <v>335652</v>
      </c>
      <c r="D16" s="156">
        <v>307447</v>
      </c>
    </row>
    <row r="17" spans="1:4" ht="25.5" x14ac:dyDescent="0.2">
      <c r="A17" s="35" t="s">
        <v>142</v>
      </c>
      <c r="B17" s="161">
        <f>[1]Лист3!B3</f>
        <v>-34</v>
      </c>
      <c r="C17" s="159">
        <f>[1]Лист3!G3</f>
        <v>-1627</v>
      </c>
      <c r="D17" s="158">
        <v>-5370</v>
      </c>
    </row>
    <row r="18" spans="1:4" x14ac:dyDescent="0.2">
      <c r="A18" s="31" t="s">
        <v>145</v>
      </c>
      <c r="B18" s="32">
        <f>B16+B17</f>
        <v>220311</v>
      </c>
      <c r="C18" s="32">
        <f>C16+C17</f>
        <v>334025</v>
      </c>
      <c r="D18" s="32">
        <f>D16+D17</f>
        <v>302077</v>
      </c>
    </row>
    <row r="19" spans="1:4" x14ac:dyDescent="0.2">
      <c r="A19" s="28" t="s">
        <v>25</v>
      </c>
      <c r="B19" s="162">
        <f>8735302</f>
        <v>8735302</v>
      </c>
      <c r="C19" s="157">
        <f>7328965</f>
        <v>7328965</v>
      </c>
      <c r="D19" s="156">
        <v>8439171</v>
      </c>
    </row>
    <row r="20" spans="1:4" ht="25.5" x14ac:dyDescent="0.2">
      <c r="A20" s="35" t="s">
        <v>143</v>
      </c>
      <c r="B20" s="161">
        <f>[1]Лист3!B6</f>
        <v>-462232</v>
      </c>
      <c r="C20" s="159">
        <f>[1]Лист3!G6</f>
        <v>-225813</v>
      </c>
      <c r="D20" s="158">
        <v>-419932</v>
      </c>
    </row>
    <row r="21" spans="1:4" x14ac:dyDescent="0.2">
      <c r="A21" s="31" t="s">
        <v>144</v>
      </c>
      <c r="B21" s="37">
        <f>B19+B20</f>
        <v>8273070</v>
      </c>
      <c r="C21" s="37">
        <f>C19+C20</f>
        <v>7103152</v>
      </c>
      <c r="D21" s="37">
        <f>D19+D20</f>
        <v>8019239</v>
      </c>
    </row>
    <row r="22" spans="1:4" x14ac:dyDescent="0.2">
      <c r="A22" s="38" t="s">
        <v>65</v>
      </c>
      <c r="B22" s="32">
        <f>B18+B21</f>
        <v>8493381</v>
      </c>
      <c r="C22" s="32">
        <f>C18+C21</f>
        <v>7437177</v>
      </c>
      <c r="D22" s="32">
        <f>D18+D21</f>
        <v>8321316</v>
      </c>
    </row>
    <row r="23" spans="1:4" ht="25.5" x14ac:dyDescent="0.2">
      <c r="A23" s="34" t="s">
        <v>24</v>
      </c>
      <c r="B23" s="158">
        <v>1103</v>
      </c>
      <c r="C23" s="159">
        <v>0</v>
      </c>
      <c r="D23" s="158">
        <v>4526</v>
      </c>
    </row>
    <row r="24" spans="1:4" x14ac:dyDescent="0.2">
      <c r="A24" s="39" t="s">
        <v>138</v>
      </c>
      <c r="B24" s="158">
        <v>0</v>
      </c>
      <c r="C24" s="159">
        <v>0</v>
      </c>
      <c r="D24" s="158">
        <v>0</v>
      </c>
    </row>
    <row r="25" spans="1:4" x14ac:dyDescent="0.2">
      <c r="A25" s="28" t="s">
        <v>23</v>
      </c>
      <c r="B25" s="156">
        <f>704262-33226</f>
        <v>671036</v>
      </c>
      <c r="C25" s="157">
        <v>550203</v>
      </c>
      <c r="D25" s="156">
        <f>545464+33796</f>
        <v>579260</v>
      </c>
    </row>
    <row r="26" spans="1:4" x14ac:dyDescent="0.2">
      <c r="A26" s="28" t="s">
        <v>180</v>
      </c>
      <c r="B26" s="156">
        <v>39766</v>
      </c>
      <c r="C26" s="163"/>
      <c r="D26" s="156">
        <v>33796</v>
      </c>
    </row>
    <row r="27" spans="1:4" ht="13.5" customHeight="1" x14ac:dyDescent="0.2">
      <c r="A27" s="40" t="s">
        <v>22</v>
      </c>
      <c r="B27" s="156">
        <f>553958-6540</f>
        <v>547418</v>
      </c>
      <c r="C27" s="157">
        <v>320689</v>
      </c>
      <c r="D27" s="156">
        <f>537736-33796</f>
        <v>503940</v>
      </c>
    </row>
    <row r="28" spans="1:4" ht="13.5" thickBot="1" x14ac:dyDescent="0.25">
      <c r="A28" s="41" t="s">
        <v>17</v>
      </c>
      <c r="B28" s="42">
        <f>B13+B14+B15+B22+B23+B24+B25+B27+B26</f>
        <v>14908204.69465</v>
      </c>
      <c r="C28" s="42">
        <f>C13+C14+C15+C22+C23+C24+C25+C27+C26</f>
        <v>13307065</v>
      </c>
      <c r="D28" s="42">
        <f>D13+D14+D15+D22+D23+D24+D25+D27+D26</f>
        <v>15346718.689999999</v>
      </c>
    </row>
    <row r="29" spans="1:4" ht="13.5" thickTop="1" x14ac:dyDescent="0.2">
      <c r="A29" s="20"/>
      <c r="B29" s="43"/>
      <c r="C29" s="43"/>
      <c r="D29" s="43"/>
    </row>
    <row r="30" spans="1:4" x14ac:dyDescent="0.2">
      <c r="A30" s="25" t="s">
        <v>11</v>
      </c>
      <c r="B30" s="44"/>
      <c r="C30" s="44"/>
      <c r="D30" s="44"/>
    </row>
    <row r="31" spans="1:4" x14ac:dyDescent="0.2">
      <c r="A31" s="45" t="s">
        <v>134</v>
      </c>
      <c r="B31" s="156">
        <v>482944</v>
      </c>
      <c r="C31" s="157">
        <v>644708</v>
      </c>
      <c r="D31" s="156">
        <v>710215</v>
      </c>
    </row>
    <row r="32" spans="1:4" x14ac:dyDescent="0.2">
      <c r="A32" s="40" t="s">
        <v>15</v>
      </c>
      <c r="B32" s="160">
        <v>10070263</v>
      </c>
      <c r="C32" s="46">
        <v>8861970</v>
      </c>
      <c r="D32" s="160">
        <v>10490012</v>
      </c>
    </row>
    <row r="33" spans="1:4" x14ac:dyDescent="0.2">
      <c r="A33" s="40" t="s">
        <v>16</v>
      </c>
      <c r="B33" s="156">
        <v>1595773</v>
      </c>
      <c r="C33" s="157">
        <v>1418579</v>
      </c>
      <c r="D33" s="156">
        <v>1595868</v>
      </c>
    </row>
    <row r="34" spans="1:4" x14ac:dyDescent="0.2">
      <c r="A34" s="40" t="s">
        <v>14</v>
      </c>
      <c r="B34" s="156">
        <v>1200</v>
      </c>
      <c r="C34" s="157">
        <v>1400</v>
      </c>
      <c r="D34" s="156">
        <v>0</v>
      </c>
    </row>
    <row r="35" spans="1:4" x14ac:dyDescent="0.2">
      <c r="A35" s="28" t="s">
        <v>2</v>
      </c>
      <c r="B35" s="162">
        <f>15055+9134</f>
        <v>24189</v>
      </c>
      <c r="C35" s="157">
        <f>14955+11070</f>
        <v>26025</v>
      </c>
      <c r="D35" s="156">
        <v>19587</v>
      </c>
    </row>
    <row r="36" spans="1:4" ht="25.5" x14ac:dyDescent="0.2">
      <c r="A36" s="34" t="s">
        <v>13</v>
      </c>
      <c r="B36" s="164">
        <v>159845.90958000001</v>
      </c>
      <c r="C36" s="165">
        <v>88028</v>
      </c>
      <c r="D36" s="164">
        <v>106912</v>
      </c>
    </row>
    <row r="37" spans="1:4" x14ac:dyDescent="0.2">
      <c r="A37" s="28" t="s">
        <v>130</v>
      </c>
      <c r="B37" s="47">
        <v>0</v>
      </c>
      <c r="C37" s="47">
        <v>0</v>
      </c>
      <c r="D37" s="47">
        <v>0</v>
      </c>
    </row>
    <row r="38" spans="1:4" x14ac:dyDescent="0.2">
      <c r="A38" s="28" t="s">
        <v>181</v>
      </c>
      <c r="B38" s="164">
        <v>41156</v>
      </c>
      <c r="C38" s="166"/>
      <c r="D38" s="164">
        <v>39356</v>
      </c>
    </row>
    <row r="39" spans="1:4" x14ac:dyDescent="0.2">
      <c r="A39" s="29" t="s">
        <v>12</v>
      </c>
      <c r="B39" s="162">
        <v>393917</v>
      </c>
      <c r="C39" s="157">
        <v>295082</v>
      </c>
      <c r="D39" s="156">
        <v>277714</v>
      </c>
    </row>
    <row r="40" spans="1:4" x14ac:dyDescent="0.2">
      <c r="A40" s="41" t="s">
        <v>18</v>
      </c>
      <c r="B40" s="48">
        <f>SUM(B31:B39)</f>
        <v>12769287.90958</v>
      </c>
      <c r="C40" s="48">
        <f>SUM(C31:C39)</f>
        <v>11335792</v>
      </c>
      <c r="D40" s="48">
        <f>SUM(D31:D39)</f>
        <v>13239664</v>
      </c>
    </row>
    <row r="41" spans="1:4" x14ac:dyDescent="0.2">
      <c r="A41" s="28"/>
      <c r="B41" s="34"/>
      <c r="C41" s="34"/>
      <c r="D41" s="34"/>
    </row>
    <row r="42" spans="1:4" ht="12.75" customHeight="1" x14ac:dyDescent="0.2">
      <c r="A42" s="25" t="s">
        <v>19</v>
      </c>
      <c r="B42" s="49"/>
      <c r="C42" s="49"/>
      <c r="D42" s="49"/>
    </row>
    <row r="43" spans="1:4" x14ac:dyDescent="0.2">
      <c r="A43" s="40" t="s">
        <v>3</v>
      </c>
      <c r="B43" s="156">
        <v>1734163</v>
      </c>
      <c r="C43" s="157">
        <v>1301658</v>
      </c>
      <c r="D43" s="156">
        <v>1734163</v>
      </c>
    </row>
    <row r="44" spans="1:4" x14ac:dyDescent="0.2">
      <c r="A44" s="50" t="s">
        <v>103</v>
      </c>
      <c r="B44" s="164">
        <v>0</v>
      </c>
      <c r="C44" s="165">
        <v>201816</v>
      </c>
      <c r="D44" s="164">
        <v>0</v>
      </c>
    </row>
    <row r="45" spans="1:4" x14ac:dyDescent="0.2">
      <c r="A45" s="40" t="s">
        <v>4</v>
      </c>
      <c r="B45" s="167">
        <v>404754</v>
      </c>
      <c r="C45" s="168">
        <v>467799</v>
      </c>
      <c r="D45" s="167">
        <v>372892</v>
      </c>
    </row>
    <row r="46" spans="1:4" x14ac:dyDescent="0.2">
      <c r="A46" s="25" t="s">
        <v>20</v>
      </c>
      <c r="B46" s="51">
        <f>SUM(B43:B45)</f>
        <v>2138917</v>
      </c>
      <c r="C46" s="51">
        <f>SUM(C43:C45)</f>
        <v>1971273</v>
      </c>
      <c r="D46" s="51">
        <f>SUM(D43:D45)</f>
        <v>2107055</v>
      </c>
    </row>
    <row r="47" spans="1:4" x14ac:dyDescent="0.2">
      <c r="A47" s="20"/>
      <c r="B47" s="52"/>
      <c r="C47" s="52"/>
      <c r="D47" s="52"/>
    </row>
    <row r="48" spans="1:4" ht="13.5" thickBot="1" x14ac:dyDescent="0.25">
      <c r="A48" s="53" t="s">
        <v>21</v>
      </c>
      <c r="B48" s="54">
        <f>B40+B46</f>
        <v>14908204.90958</v>
      </c>
      <c r="C48" s="54">
        <f>C40+C46</f>
        <v>13307065</v>
      </c>
      <c r="D48" s="54">
        <f>D40+D46</f>
        <v>15346719</v>
      </c>
    </row>
    <row r="49" spans="1:4" ht="13.5" thickTop="1" x14ac:dyDescent="0.2">
      <c r="A49" s="28"/>
    </row>
    <row r="50" spans="1:4" x14ac:dyDescent="0.2">
      <c r="A50" s="55"/>
      <c r="B50" s="56"/>
      <c r="C50" s="56"/>
      <c r="D50" s="56"/>
    </row>
    <row r="53" spans="1:4" x14ac:dyDescent="0.2">
      <c r="A53" s="57" t="s">
        <v>66</v>
      </c>
      <c r="B53" s="58"/>
      <c r="C53" s="57" t="s">
        <v>66</v>
      </c>
      <c r="D53" s="58"/>
    </row>
    <row r="54" spans="1:4" x14ac:dyDescent="0.2">
      <c r="A54" s="18" t="s">
        <v>188</v>
      </c>
      <c r="B54" s="33"/>
      <c r="C54" s="18" t="s">
        <v>67</v>
      </c>
      <c r="D54" s="33"/>
    </row>
    <row r="55" spans="1:4" x14ac:dyDescent="0.2">
      <c r="A55" s="18" t="s">
        <v>189</v>
      </c>
      <c r="B55" s="33"/>
      <c r="C55" s="18" t="s">
        <v>68</v>
      </c>
      <c r="D55" s="33"/>
    </row>
    <row r="58" spans="1:4" x14ac:dyDescent="0.2">
      <c r="A58" s="57" t="s">
        <v>193</v>
      </c>
    </row>
    <row r="59" spans="1:4" ht="39" customHeight="1" x14ac:dyDescent="0.2">
      <c r="A59" s="24" t="s">
        <v>190</v>
      </c>
      <c r="B59" s="177">
        <v>-10958</v>
      </c>
      <c r="C59" s="177">
        <v>-16637</v>
      </c>
      <c r="D59" s="178">
        <v>-10814</v>
      </c>
    </row>
    <row r="60" spans="1:4" ht="38.25" x14ac:dyDescent="0.2">
      <c r="A60" s="24" t="s">
        <v>191</v>
      </c>
      <c r="B60" s="177">
        <v>-539023</v>
      </c>
      <c r="C60" s="177">
        <v>-395500</v>
      </c>
      <c r="D60" s="177">
        <v>-484100</v>
      </c>
    </row>
    <row r="61" spans="1:4" ht="38.25" x14ac:dyDescent="0.2">
      <c r="A61" s="24" t="s">
        <v>192</v>
      </c>
      <c r="B61" s="179">
        <v>9431</v>
      </c>
      <c r="C61" s="179">
        <v>10262</v>
      </c>
      <c r="D61" s="180">
        <v>8891</v>
      </c>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22" zoomScale="130" zoomScaleNormal="130" workbookViewId="0">
      <selection activeCell="A35" sqref="A35:A36"/>
    </sheetView>
  </sheetViews>
  <sheetFormatPr defaultRowHeight="12.75" x14ac:dyDescent="0.2"/>
  <cols>
    <col min="1" max="1" width="43.42578125" style="89" customWidth="1"/>
    <col min="2" max="2" width="12" style="59" customWidth="1"/>
    <col min="3" max="3" width="12.140625" style="59" customWidth="1"/>
    <col min="4" max="4" width="17" style="59" customWidth="1"/>
    <col min="5" max="6" width="9.140625" style="59"/>
    <col min="7" max="7" width="24.5703125" style="59" customWidth="1"/>
    <col min="8" max="16384" width="9.140625" style="59"/>
  </cols>
  <sheetData>
    <row r="1" spans="1:3" x14ac:dyDescent="0.2">
      <c r="A1" s="18" t="s">
        <v>63</v>
      </c>
    </row>
    <row r="2" spans="1:3" x14ac:dyDescent="0.2">
      <c r="A2" s="18"/>
    </row>
    <row r="3" spans="1:3" x14ac:dyDescent="0.2">
      <c r="A3" s="18" t="s">
        <v>29</v>
      </c>
      <c r="B3" s="60"/>
      <c r="C3" s="60"/>
    </row>
    <row r="4" spans="1:3" x14ac:dyDescent="0.2">
      <c r="A4" s="20" t="s">
        <v>182</v>
      </c>
      <c r="B4" s="61"/>
      <c r="C4" s="61"/>
    </row>
    <row r="5" spans="1:3" x14ac:dyDescent="0.2">
      <c r="A5" s="62"/>
      <c r="B5" s="61"/>
      <c r="C5" s="61"/>
    </row>
    <row r="6" spans="1:3" ht="25.5" x14ac:dyDescent="0.2">
      <c r="A6" s="22"/>
      <c r="B6" s="63" t="s">
        <v>183</v>
      </c>
      <c r="C6" s="63" t="s">
        <v>184</v>
      </c>
    </row>
    <row r="7" spans="1:3" ht="13.5" thickBot="1" x14ac:dyDescent="0.25">
      <c r="A7" s="22"/>
      <c r="B7" s="64" t="s">
        <v>10</v>
      </c>
      <c r="C7" s="64" t="s">
        <v>10</v>
      </c>
    </row>
    <row r="8" spans="1:3" x14ac:dyDescent="0.2">
      <c r="A8" s="65" t="s">
        <v>30</v>
      </c>
      <c r="B8" s="66">
        <f>359942-16099-23978</f>
        <v>319865</v>
      </c>
      <c r="C8" s="66">
        <f>328264-7104-13775</f>
        <v>307385</v>
      </c>
    </row>
    <row r="9" spans="1:3" x14ac:dyDescent="0.2">
      <c r="A9" s="65" t="s">
        <v>31</v>
      </c>
      <c r="B9" s="66">
        <v>-86392</v>
      </c>
      <c r="C9" s="66">
        <v>-90701</v>
      </c>
    </row>
    <row r="10" spans="1:3" x14ac:dyDescent="0.2">
      <c r="A10" s="20" t="s">
        <v>33</v>
      </c>
      <c r="B10" s="67">
        <f>SUM(B8:B9)</f>
        <v>233473</v>
      </c>
      <c r="C10" s="68">
        <f>SUM(C8:C9)</f>
        <v>216684</v>
      </c>
    </row>
    <row r="11" spans="1:3" x14ac:dyDescent="0.2">
      <c r="A11" s="36" t="s">
        <v>32</v>
      </c>
      <c r="B11" s="169">
        <v>-33502</v>
      </c>
      <c r="C11" s="17">
        <v>31572</v>
      </c>
    </row>
    <row r="12" spans="1:3" x14ac:dyDescent="0.2">
      <c r="A12" s="69" t="s">
        <v>5</v>
      </c>
      <c r="B12" s="70">
        <f>B10+B11</f>
        <v>199971</v>
      </c>
      <c r="C12" s="70">
        <f>C10+C11</f>
        <v>248256</v>
      </c>
    </row>
    <row r="13" spans="1:3" x14ac:dyDescent="0.2">
      <c r="A13" s="71"/>
      <c r="C13" s="72"/>
    </row>
    <row r="14" spans="1:3" x14ac:dyDescent="0.2">
      <c r="A14" s="22" t="s">
        <v>34</v>
      </c>
      <c r="B14" s="66">
        <v>123308</v>
      </c>
      <c r="C14" s="66">
        <v>102870</v>
      </c>
    </row>
    <row r="15" spans="1:3" x14ac:dyDescent="0.2">
      <c r="A15" s="22" t="s">
        <v>35</v>
      </c>
      <c r="B15" s="66">
        <v>-82611</v>
      </c>
      <c r="C15" s="17">
        <v>-18742</v>
      </c>
    </row>
    <row r="16" spans="1:3" x14ac:dyDescent="0.2">
      <c r="A16" s="71" t="s">
        <v>39</v>
      </c>
      <c r="B16" s="66">
        <v>77702</v>
      </c>
      <c r="C16" s="17">
        <v>69463</v>
      </c>
    </row>
    <row r="17" spans="1:4" x14ac:dyDescent="0.2">
      <c r="A17" s="71" t="s">
        <v>146</v>
      </c>
      <c r="B17" s="66">
        <v>16099</v>
      </c>
      <c r="C17" s="17">
        <v>7104</v>
      </c>
      <c r="D17" s="73"/>
    </row>
    <row r="18" spans="1:4" x14ac:dyDescent="0.2">
      <c r="A18" s="71" t="s">
        <v>131</v>
      </c>
      <c r="B18" s="170">
        <v>982</v>
      </c>
      <c r="C18" s="171">
        <v>-430</v>
      </c>
      <c r="D18" s="73"/>
    </row>
    <row r="19" spans="1:4" x14ac:dyDescent="0.2">
      <c r="A19" s="69" t="s">
        <v>185</v>
      </c>
      <c r="B19" s="74">
        <f>SUM(B14:B18)</f>
        <v>135480</v>
      </c>
      <c r="C19" s="74">
        <f>SUM(C14:C17)</f>
        <v>160695</v>
      </c>
    </row>
    <row r="20" spans="1:4" x14ac:dyDescent="0.2">
      <c r="A20" s="71"/>
      <c r="B20" s="75"/>
      <c r="C20" s="76"/>
    </row>
    <row r="21" spans="1:4" x14ac:dyDescent="0.2">
      <c r="A21" s="71" t="s">
        <v>186</v>
      </c>
      <c r="B21" s="66">
        <v>-301838</v>
      </c>
      <c r="C21" s="17">
        <v>-307234</v>
      </c>
    </row>
    <row r="22" spans="1:4" ht="25.5" x14ac:dyDescent="0.2">
      <c r="A22" s="172" t="s">
        <v>187</v>
      </c>
      <c r="B22" s="169">
        <v>2804</v>
      </c>
      <c r="C22" s="17">
        <v>-4927</v>
      </c>
    </row>
    <row r="23" spans="1:4" ht="13.5" thickBot="1" x14ac:dyDescent="0.25">
      <c r="A23" s="77" t="s">
        <v>37</v>
      </c>
      <c r="B23" s="78">
        <f>B21+B22</f>
        <v>-299034</v>
      </c>
      <c r="C23" s="78">
        <f>C21+C22</f>
        <v>-312161</v>
      </c>
    </row>
    <row r="24" spans="1:4" ht="13.5" thickTop="1" x14ac:dyDescent="0.2">
      <c r="A24" s="79"/>
      <c r="B24" s="80"/>
      <c r="C24" s="80"/>
    </row>
    <row r="25" spans="1:4" ht="13.5" thickBot="1" x14ac:dyDescent="0.25">
      <c r="A25" s="175" t="s">
        <v>36</v>
      </c>
      <c r="B25" s="174">
        <f>B12+B19+B23</f>
        <v>36417</v>
      </c>
      <c r="C25" s="174">
        <f>C12+C19+C23</f>
        <v>96790</v>
      </c>
    </row>
    <row r="26" spans="1:4" ht="13.5" thickTop="1" x14ac:dyDescent="0.2">
      <c r="A26" s="81"/>
      <c r="B26" s="82"/>
      <c r="C26" s="76"/>
    </row>
    <row r="27" spans="1:4" x14ac:dyDescent="0.2">
      <c r="A27" s="83" t="s">
        <v>6</v>
      </c>
      <c r="B27" s="173">
        <v>-4555</v>
      </c>
      <c r="C27" s="173">
        <v>-3433</v>
      </c>
    </row>
    <row r="28" spans="1:4" ht="13.5" thickBot="1" x14ac:dyDescent="0.25">
      <c r="A28" s="77" t="s">
        <v>7</v>
      </c>
      <c r="B28" s="84">
        <f>B25+B27</f>
        <v>31862</v>
      </c>
      <c r="C28" s="84">
        <f>C27+C25</f>
        <v>93357</v>
      </c>
    </row>
    <row r="29" spans="1:4" ht="13.5" thickTop="1" x14ac:dyDescent="0.2">
      <c r="A29" s="85"/>
      <c r="B29" s="86"/>
      <c r="C29" s="82"/>
    </row>
    <row r="30" spans="1:4" ht="13.5" thickBot="1" x14ac:dyDescent="0.25">
      <c r="A30" s="87" t="s">
        <v>38</v>
      </c>
      <c r="B30" s="84">
        <f>B28</f>
        <v>31862</v>
      </c>
      <c r="C30" s="84">
        <f>C28</f>
        <v>93357</v>
      </c>
    </row>
    <row r="31" spans="1:4" ht="15" thickTop="1" x14ac:dyDescent="0.2">
      <c r="A31" s="88" t="s">
        <v>8</v>
      </c>
      <c r="B31" s="176">
        <f>B30/346832573*1000</f>
        <v>9.1865650692502868E-2</v>
      </c>
      <c r="C31" s="176">
        <f>C30/260331650*1000</f>
        <v>0.35860795258663325</v>
      </c>
    </row>
    <row r="34" spans="1:3" x14ac:dyDescent="0.2">
      <c r="A34" s="57" t="s">
        <v>66</v>
      </c>
      <c r="B34" s="57" t="s">
        <v>66</v>
      </c>
    </row>
    <row r="35" spans="1:3" x14ac:dyDescent="0.2">
      <c r="A35" s="18" t="s">
        <v>188</v>
      </c>
      <c r="B35" s="18" t="s">
        <v>67</v>
      </c>
    </row>
    <row r="36" spans="1:3" x14ac:dyDescent="0.2">
      <c r="A36" s="18" t="s">
        <v>189</v>
      </c>
      <c r="B36" s="18" t="s">
        <v>68</v>
      </c>
    </row>
    <row r="39" spans="1:3" ht="25.5" x14ac:dyDescent="0.2">
      <c r="A39" s="181" t="s">
        <v>194</v>
      </c>
      <c r="B39" s="182">
        <v>37230</v>
      </c>
      <c r="C39" s="182">
        <v>30129</v>
      </c>
    </row>
    <row r="40" spans="1:3" ht="25.5" x14ac:dyDescent="0.2">
      <c r="A40" s="181" t="s">
        <v>195</v>
      </c>
      <c r="B40" s="183">
        <v>0.10734285905724317</v>
      </c>
      <c r="C40" s="184">
        <v>0.11573314270469995</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28" workbookViewId="0">
      <selection activeCell="A54" sqref="A54:A55"/>
    </sheetView>
  </sheetViews>
  <sheetFormatPr defaultRowHeight="12.75" x14ac:dyDescent="0.2"/>
  <cols>
    <col min="1" max="1" width="56.28515625" style="50" bestFit="1" customWidth="1"/>
    <col min="2" max="2" width="19.5703125" style="50" customWidth="1"/>
    <col min="3" max="3" width="18" style="50" customWidth="1"/>
    <col min="4" max="16384" width="9.140625" style="50"/>
  </cols>
  <sheetData>
    <row r="1" spans="1:8" x14ac:dyDescent="0.2">
      <c r="A1" s="18" t="s">
        <v>63</v>
      </c>
      <c r="B1" s="90"/>
      <c r="C1" s="90"/>
    </row>
    <row r="2" spans="1:8" x14ac:dyDescent="0.2">
      <c r="A2" s="18"/>
      <c r="B2" s="90"/>
      <c r="C2" s="90"/>
    </row>
    <row r="3" spans="1:8" x14ac:dyDescent="0.2">
      <c r="A3" s="91" t="s">
        <v>69</v>
      </c>
      <c r="B3" s="90"/>
      <c r="C3" s="90"/>
    </row>
    <row r="4" spans="1:8" x14ac:dyDescent="0.2">
      <c r="A4" s="91" t="s">
        <v>182</v>
      </c>
      <c r="B4" s="92"/>
      <c r="C4" s="92"/>
    </row>
    <row r="5" spans="1:8" x14ac:dyDescent="0.2">
      <c r="A5" s="90"/>
      <c r="B5" s="92"/>
      <c r="C5" s="92"/>
    </row>
    <row r="6" spans="1:8" ht="25.5" x14ac:dyDescent="0.2">
      <c r="A6" s="148"/>
      <c r="B6" s="98" t="s">
        <v>196</v>
      </c>
      <c r="C6" s="98" t="s">
        <v>197</v>
      </c>
    </row>
    <row r="7" spans="1:8" x14ac:dyDescent="0.2">
      <c r="A7" s="149"/>
      <c r="B7" s="99" t="s">
        <v>10</v>
      </c>
      <c r="C7" s="98" t="s">
        <v>10</v>
      </c>
    </row>
    <row r="8" spans="1:8" x14ac:dyDescent="0.2">
      <c r="A8" s="100" t="s">
        <v>40</v>
      </c>
      <c r="B8" s="101"/>
      <c r="C8" s="101"/>
    </row>
    <row r="9" spans="1:8" ht="14.25" x14ac:dyDescent="0.2">
      <c r="A9" s="102" t="s">
        <v>41</v>
      </c>
      <c r="B9" s="11">
        <v>343546</v>
      </c>
      <c r="C9" s="185">
        <v>355851</v>
      </c>
    </row>
    <row r="10" spans="1:8" x14ac:dyDescent="0.2">
      <c r="A10" s="102" t="s">
        <v>42</v>
      </c>
      <c r="B10" s="11">
        <v>-87251</v>
      </c>
      <c r="C10" s="11">
        <v>-89089</v>
      </c>
    </row>
    <row r="11" spans="1:8" ht="14.25" x14ac:dyDescent="0.2">
      <c r="A11" s="102" t="s">
        <v>34</v>
      </c>
      <c r="B11" s="11">
        <v>125646</v>
      </c>
      <c r="C11" s="185">
        <v>103731</v>
      </c>
    </row>
    <row r="12" spans="1:8" x14ac:dyDescent="0.2">
      <c r="A12" s="102" t="s">
        <v>43</v>
      </c>
      <c r="B12" s="11">
        <v>-82611</v>
      </c>
      <c r="C12" s="11">
        <v>-18742</v>
      </c>
    </row>
    <row r="13" spans="1:8" ht="14.25" x14ac:dyDescent="0.2">
      <c r="A13" s="102" t="s">
        <v>44</v>
      </c>
      <c r="B13" s="11">
        <v>77642</v>
      </c>
      <c r="C13" s="185">
        <v>76890</v>
      </c>
    </row>
    <row r="14" spans="1:8" x14ac:dyDescent="0.2">
      <c r="A14" s="102" t="s">
        <v>132</v>
      </c>
      <c r="B14" s="11">
        <v>4592</v>
      </c>
      <c r="C14" s="11">
        <v>-325</v>
      </c>
    </row>
    <row r="15" spans="1:8" x14ac:dyDescent="0.2">
      <c r="A15" s="103" t="s">
        <v>45</v>
      </c>
      <c r="B15" s="12">
        <v>-208738</v>
      </c>
      <c r="C15" s="11">
        <v>-267648</v>
      </c>
    </row>
    <row r="16" spans="1:8" ht="25.5" x14ac:dyDescent="0.2">
      <c r="A16" s="103" t="s">
        <v>46</v>
      </c>
      <c r="B16" s="94">
        <f>SUM(B9:B15)</f>
        <v>172826</v>
      </c>
      <c r="C16" s="94">
        <f>SUM(C9:C15)</f>
        <v>160668</v>
      </c>
      <c r="G16" s="108"/>
      <c r="H16" s="108"/>
    </row>
    <row r="17" spans="1:8" x14ac:dyDescent="0.2">
      <c r="A17" s="103"/>
      <c r="B17" s="11"/>
      <c r="C17" s="11"/>
      <c r="G17" s="108"/>
      <c r="H17" s="108"/>
    </row>
    <row r="18" spans="1:8" x14ac:dyDescent="0.2">
      <c r="A18" s="104" t="s">
        <v>133</v>
      </c>
      <c r="B18" s="93"/>
      <c r="C18" s="93"/>
      <c r="G18" s="108"/>
      <c r="H18" s="108"/>
    </row>
    <row r="19" spans="1:8" ht="25.5" x14ac:dyDescent="0.2">
      <c r="A19" s="103" t="s">
        <v>136</v>
      </c>
      <c r="B19" s="11">
        <v>3423</v>
      </c>
      <c r="C19" s="186">
        <v>0</v>
      </c>
      <c r="G19" s="109"/>
      <c r="H19" s="109"/>
    </row>
    <row r="20" spans="1:8" x14ac:dyDescent="0.2">
      <c r="A20" s="103" t="s">
        <v>152</v>
      </c>
      <c r="B20" s="11">
        <v>0</v>
      </c>
      <c r="C20" s="186">
        <v>0</v>
      </c>
      <c r="G20" s="109"/>
      <c r="H20" s="109"/>
    </row>
    <row r="21" spans="1:8" ht="14.25" x14ac:dyDescent="0.2">
      <c r="A21" s="103" t="s">
        <v>153</v>
      </c>
      <c r="B21" s="11">
        <v>87269</v>
      </c>
      <c r="C21" s="185">
        <v>30458</v>
      </c>
      <c r="G21" s="109"/>
      <c r="H21" s="109"/>
    </row>
    <row r="22" spans="1:8" ht="14.25" x14ac:dyDescent="0.2">
      <c r="A22" s="105" t="s">
        <v>25</v>
      </c>
      <c r="B22" s="11">
        <v>-294469</v>
      </c>
      <c r="C22" s="185">
        <v>70901</v>
      </c>
      <c r="G22" s="109"/>
      <c r="H22" s="109"/>
    </row>
    <row r="23" spans="1:8" ht="14.25" x14ac:dyDescent="0.2">
      <c r="A23" s="103" t="s">
        <v>22</v>
      </c>
      <c r="B23" s="11">
        <v>28899</v>
      </c>
      <c r="C23" s="185">
        <v>97454</v>
      </c>
      <c r="G23" s="109"/>
      <c r="H23" s="109"/>
    </row>
    <row r="24" spans="1:8" x14ac:dyDescent="0.2">
      <c r="A24" s="103"/>
      <c r="B24" s="11"/>
      <c r="C24" s="11"/>
      <c r="G24" s="109"/>
      <c r="H24" s="109"/>
    </row>
    <row r="25" spans="1:8" x14ac:dyDescent="0.2">
      <c r="A25" s="104" t="s">
        <v>135</v>
      </c>
      <c r="B25" s="11"/>
      <c r="C25" s="11"/>
      <c r="G25" s="109"/>
      <c r="H25" s="109"/>
    </row>
    <row r="26" spans="1:8" ht="14.25" x14ac:dyDescent="0.2">
      <c r="A26" s="103" t="s">
        <v>134</v>
      </c>
      <c r="B26" s="11">
        <v>52934</v>
      </c>
      <c r="C26" s="185">
        <v>77732</v>
      </c>
      <c r="G26" s="108"/>
      <c r="H26" s="108"/>
    </row>
    <row r="27" spans="1:8" ht="14.25" x14ac:dyDescent="0.2">
      <c r="A27" s="103" t="s">
        <v>15</v>
      </c>
      <c r="B27" s="11">
        <v>-233064</v>
      </c>
      <c r="C27" s="185">
        <v>-289447</v>
      </c>
      <c r="G27" s="108"/>
      <c r="H27" s="108"/>
    </row>
    <row r="28" spans="1:8" ht="14.25" x14ac:dyDescent="0.2">
      <c r="A28" s="103" t="s">
        <v>149</v>
      </c>
      <c r="B28" s="13">
        <v>-470285</v>
      </c>
      <c r="C28" s="185">
        <v>273851</v>
      </c>
    </row>
    <row r="29" spans="1:8" ht="14.25" x14ac:dyDescent="0.2">
      <c r="A29" s="105" t="s">
        <v>13</v>
      </c>
      <c r="B29" s="13">
        <v>0</v>
      </c>
      <c r="C29" s="185">
        <v>0</v>
      </c>
    </row>
    <row r="30" spans="1:8" ht="15" thickBot="1" x14ac:dyDescent="0.25">
      <c r="A30" s="103" t="s">
        <v>12</v>
      </c>
      <c r="B30" s="14">
        <v>17173</v>
      </c>
      <c r="C30" s="185">
        <v>-177324</v>
      </c>
    </row>
    <row r="31" spans="1:8" ht="15" customHeight="1" x14ac:dyDescent="0.2">
      <c r="A31" s="106" t="s">
        <v>70</v>
      </c>
      <c r="B31" s="94">
        <f>SUM(B16:B30)</f>
        <v>-635294</v>
      </c>
      <c r="C31" s="94">
        <f>SUM(C16:C30)</f>
        <v>244293</v>
      </c>
    </row>
    <row r="32" spans="1:8" ht="15" thickBot="1" x14ac:dyDescent="0.25">
      <c r="A32" s="102" t="s">
        <v>47</v>
      </c>
      <c r="B32" s="110">
        <v>-2755</v>
      </c>
      <c r="C32" s="185">
        <v>-1976</v>
      </c>
    </row>
    <row r="33" spans="1:3" x14ac:dyDescent="0.2">
      <c r="A33" s="102" t="s">
        <v>60</v>
      </c>
      <c r="B33" s="94">
        <f>SUM(B31:B32)</f>
        <v>-638049</v>
      </c>
      <c r="C33" s="94">
        <f>SUM(C31:C32)</f>
        <v>242317</v>
      </c>
    </row>
    <row r="34" spans="1:3" x14ac:dyDescent="0.2">
      <c r="A34" s="100" t="s">
        <v>48</v>
      </c>
      <c r="B34" s="95"/>
      <c r="C34" s="95"/>
    </row>
    <row r="35" spans="1:3" ht="14.25" x14ac:dyDescent="0.2">
      <c r="A35" s="102" t="s">
        <v>49</v>
      </c>
      <c r="B35" s="11">
        <v>-171709</v>
      </c>
      <c r="C35" s="185">
        <v>-14683</v>
      </c>
    </row>
    <row r="36" spans="1:3" ht="14.25" x14ac:dyDescent="0.2">
      <c r="A36" s="97" t="s">
        <v>147</v>
      </c>
      <c r="B36" s="11">
        <v>1042</v>
      </c>
      <c r="C36" s="185">
        <v>5</v>
      </c>
    </row>
    <row r="37" spans="1:3" ht="14.25" x14ac:dyDescent="0.2">
      <c r="A37" s="97" t="s">
        <v>50</v>
      </c>
      <c r="B37" s="11">
        <v>-811558</v>
      </c>
      <c r="C37" s="185">
        <v>-586399</v>
      </c>
    </row>
    <row r="38" spans="1:3" ht="14.25" x14ac:dyDescent="0.2">
      <c r="A38" s="97" t="s">
        <v>148</v>
      </c>
      <c r="B38" s="11">
        <v>828615</v>
      </c>
      <c r="C38" s="185">
        <v>982803</v>
      </c>
    </row>
    <row r="39" spans="1:3" x14ac:dyDescent="0.2">
      <c r="A39" s="97" t="s">
        <v>51</v>
      </c>
      <c r="B39" s="94">
        <f>SUM(B35:B38)</f>
        <v>-153610</v>
      </c>
      <c r="C39" s="94">
        <f>SUM(C35:C38)</f>
        <v>381726</v>
      </c>
    </row>
    <row r="40" spans="1:3" x14ac:dyDescent="0.2">
      <c r="A40" s="100" t="s">
        <v>71</v>
      </c>
      <c r="B40" s="95"/>
      <c r="C40" s="95"/>
    </row>
    <row r="41" spans="1:3" x14ac:dyDescent="0.2">
      <c r="A41" s="97" t="s">
        <v>137</v>
      </c>
      <c r="B41" s="13">
        <v>84801</v>
      </c>
      <c r="C41" s="187">
        <v>75227</v>
      </c>
    </row>
    <row r="42" spans="1:3" x14ac:dyDescent="0.2">
      <c r="A42" s="97" t="s">
        <v>52</v>
      </c>
      <c r="B42" s="13">
        <v>-93455</v>
      </c>
      <c r="C42" s="13">
        <v>-59058</v>
      </c>
    </row>
    <row r="43" spans="1:3" ht="13.5" thickBot="1" x14ac:dyDescent="0.25">
      <c r="A43" s="102" t="s">
        <v>53</v>
      </c>
      <c r="B43" s="111">
        <v>-10</v>
      </c>
      <c r="C43" s="188">
        <v>-41</v>
      </c>
    </row>
    <row r="44" spans="1:3" x14ac:dyDescent="0.2">
      <c r="A44" s="102" t="s">
        <v>61</v>
      </c>
      <c r="B44" s="96">
        <f>SUM(B41:B43)</f>
        <v>-8664</v>
      </c>
      <c r="C44" s="96">
        <f>SUM(C41:C43)</f>
        <v>16128</v>
      </c>
    </row>
    <row r="45" spans="1:3" ht="25.5" x14ac:dyDescent="0.2">
      <c r="A45" s="107" t="s">
        <v>62</v>
      </c>
      <c r="B45" s="13">
        <v>69104</v>
      </c>
      <c r="C45" s="187">
        <v>190192</v>
      </c>
    </row>
    <row r="46" spans="1:3" x14ac:dyDescent="0.2">
      <c r="A46" s="107" t="s">
        <v>54</v>
      </c>
      <c r="B46" s="96">
        <f>B33+B39+B44+B45</f>
        <v>-731219</v>
      </c>
      <c r="C46" s="96">
        <f>C33+C39+C44+C45</f>
        <v>830363</v>
      </c>
    </row>
    <row r="47" spans="1:3" x14ac:dyDescent="0.2">
      <c r="A47" s="97" t="s">
        <v>58</v>
      </c>
      <c r="B47" s="11">
        <v>5013592</v>
      </c>
      <c r="C47" s="11">
        <v>3167224</v>
      </c>
    </row>
    <row r="48" spans="1:3" x14ac:dyDescent="0.2">
      <c r="A48" s="97" t="s">
        <v>59</v>
      </c>
      <c r="B48" s="96">
        <f>SUM(B46:B47)</f>
        <v>4282373</v>
      </c>
      <c r="C48" s="96">
        <f>SUM(C46:C47)</f>
        <v>3997587</v>
      </c>
    </row>
    <row r="52" spans="1:3" x14ac:dyDescent="0.2">
      <c r="A52" s="57"/>
      <c r="B52" s="58"/>
      <c r="C52" s="58"/>
    </row>
    <row r="53" spans="1:3" x14ac:dyDescent="0.2">
      <c r="A53" s="57" t="s">
        <v>66</v>
      </c>
      <c r="B53" s="58"/>
      <c r="C53" s="57" t="s">
        <v>66</v>
      </c>
    </row>
    <row r="54" spans="1:3" x14ac:dyDescent="0.2">
      <c r="A54" s="18" t="s">
        <v>188</v>
      </c>
      <c r="B54" s="33"/>
      <c r="C54" s="18" t="s">
        <v>67</v>
      </c>
    </row>
    <row r="55" spans="1:3" x14ac:dyDescent="0.2">
      <c r="A55" s="18" t="s">
        <v>189</v>
      </c>
      <c r="B55" s="33"/>
      <c r="C55" s="18" t="s">
        <v>68</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4" zoomScale="115" zoomScaleNormal="115" workbookViewId="0">
      <selection activeCell="A24" sqref="A24:A25"/>
    </sheetView>
  </sheetViews>
  <sheetFormatPr defaultRowHeight="12.75" x14ac:dyDescent="0.2"/>
  <cols>
    <col min="1" max="1" width="27.7109375" style="50" customWidth="1"/>
    <col min="2" max="2" width="11.140625" style="50" customWidth="1"/>
    <col min="3" max="3" width="13.28515625" style="50" customWidth="1"/>
    <col min="4" max="4" width="13.5703125" style="50" customWidth="1"/>
    <col min="5" max="16384" width="9.140625" style="50"/>
  </cols>
  <sheetData>
    <row r="1" spans="1:4" x14ac:dyDescent="0.2">
      <c r="A1" s="18" t="s">
        <v>63</v>
      </c>
    </row>
    <row r="3" spans="1:4" x14ac:dyDescent="0.2">
      <c r="A3" s="150" t="s">
        <v>72</v>
      </c>
      <c r="B3" s="151"/>
      <c r="C3" s="114"/>
    </row>
    <row r="4" spans="1:4" x14ac:dyDescent="0.2">
      <c r="A4" s="91" t="s">
        <v>182</v>
      </c>
      <c r="B4" s="115"/>
      <c r="C4" s="114"/>
    </row>
    <row r="5" spans="1:4" x14ac:dyDescent="0.2">
      <c r="A5" s="116"/>
      <c r="B5" s="115"/>
      <c r="C5" s="114"/>
    </row>
    <row r="6" spans="1:4" ht="25.5" x14ac:dyDescent="0.2">
      <c r="A6" s="117"/>
      <c r="B6" s="189" t="s">
        <v>3</v>
      </c>
      <c r="C6" s="190" t="s">
        <v>4</v>
      </c>
      <c r="D6" s="189" t="s">
        <v>55</v>
      </c>
    </row>
    <row r="7" spans="1:4" ht="13.5" thickBot="1" x14ac:dyDescent="0.25">
      <c r="A7" s="117"/>
      <c r="B7" s="118" t="s">
        <v>10</v>
      </c>
      <c r="C7" s="191" t="s">
        <v>10</v>
      </c>
      <c r="D7" s="118" t="s">
        <v>10</v>
      </c>
    </row>
    <row r="8" spans="1:4" x14ac:dyDescent="0.2">
      <c r="A8" s="117"/>
      <c r="B8" s="119"/>
      <c r="C8" s="108"/>
      <c r="D8" s="120"/>
    </row>
    <row r="9" spans="1:4" x14ac:dyDescent="0.2">
      <c r="A9" s="121" t="s">
        <v>154</v>
      </c>
      <c r="B9" s="112">
        <v>1301658</v>
      </c>
      <c r="C9" s="112">
        <v>576693</v>
      </c>
      <c r="D9" s="10">
        <f>SUM(B9:C9)</f>
        <v>1878351</v>
      </c>
    </row>
    <row r="10" spans="1:4" x14ac:dyDescent="0.2">
      <c r="A10" s="122" t="s">
        <v>56</v>
      </c>
      <c r="B10" s="15">
        <v>0</v>
      </c>
      <c r="C10" s="15">
        <v>0</v>
      </c>
      <c r="D10" s="10">
        <f t="shared" ref="D10:D12" si="0">SUM(B10:C10)</f>
        <v>0</v>
      </c>
    </row>
    <row r="11" spans="1:4" ht="25.5" x14ac:dyDescent="0.2">
      <c r="A11" s="123" t="s">
        <v>73</v>
      </c>
      <c r="B11" s="15">
        <v>0</v>
      </c>
      <c r="C11" s="15">
        <v>92927</v>
      </c>
      <c r="D11" s="16">
        <f t="shared" si="0"/>
        <v>92927</v>
      </c>
    </row>
    <row r="12" spans="1:4" x14ac:dyDescent="0.2">
      <c r="A12" s="122" t="s">
        <v>57</v>
      </c>
      <c r="B12" s="15">
        <v>0</v>
      </c>
      <c r="C12" s="15">
        <v>-5</v>
      </c>
      <c r="D12" s="15">
        <f t="shared" si="0"/>
        <v>-5</v>
      </c>
    </row>
    <row r="13" spans="1:4" ht="38.25" x14ac:dyDescent="0.2">
      <c r="A13" s="124" t="s">
        <v>74</v>
      </c>
      <c r="B13" s="15">
        <v>201816</v>
      </c>
      <c r="C13" s="15">
        <v>-201816</v>
      </c>
      <c r="D13" s="113">
        <f t="shared" ref="D10:D19" si="1">SUM(B13:C13)</f>
        <v>0</v>
      </c>
    </row>
    <row r="14" spans="1:4" ht="13.5" thickBot="1" x14ac:dyDescent="0.25">
      <c r="A14" s="125" t="s">
        <v>198</v>
      </c>
      <c r="B14" s="193">
        <f>SUM(B9:B13)</f>
        <v>1503474</v>
      </c>
      <c r="C14" s="193">
        <f>SUM(C9:C13)</f>
        <v>467799</v>
      </c>
      <c r="D14" s="194">
        <f t="shared" si="1"/>
        <v>1971273</v>
      </c>
    </row>
    <row r="15" spans="1:4" ht="13.5" thickBot="1" x14ac:dyDescent="0.25">
      <c r="A15" s="125" t="s">
        <v>199</v>
      </c>
      <c r="B15" s="112">
        <v>1734163</v>
      </c>
      <c r="C15" s="112">
        <v>372892</v>
      </c>
      <c r="D15" s="112">
        <f t="shared" si="1"/>
        <v>2107055</v>
      </c>
    </row>
    <row r="16" spans="1:4" ht="14.25" x14ac:dyDescent="0.2">
      <c r="A16" s="122" t="s">
        <v>56</v>
      </c>
      <c r="B16" s="113">
        <v>0</v>
      </c>
      <c r="C16" s="113">
        <v>0</v>
      </c>
      <c r="D16" s="10">
        <f t="shared" si="1"/>
        <v>0</v>
      </c>
    </row>
    <row r="17" spans="1:4" ht="25.5" x14ac:dyDescent="0.2">
      <c r="A17" s="123" t="s">
        <v>73</v>
      </c>
      <c r="B17" s="113">
        <v>0</v>
      </c>
      <c r="C17" s="113">
        <v>31862</v>
      </c>
      <c r="D17" s="192">
        <f t="shared" si="1"/>
        <v>31862</v>
      </c>
    </row>
    <row r="18" spans="1:4" ht="14.25" x14ac:dyDescent="0.2">
      <c r="A18" s="122" t="s">
        <v>57</v>
      </c>
      <c r="B18" s="113">
        <v>0</v>
      </c>
      <c r="C18" s="113"/>
      <c r="D18" s="113">
        <f t="shared" si="1"/>
        <v>0</v>
      </c>
    </row>
    <row r="19" spans="1:4" ht="38.25" x14ac:dyDescent="0.2">
      <c r="A19" s="124" t="s">
        <v>74</v>
      </c>
      <c r="B19" s="113" t="s">
        <v>91</v>
      </c>
      <c r="C19" s="113" t="s">
        <v>91</v>
      </c>
      <c r="D19" s="113">
        <f t="shared" si="1"/>
        <v>0</v>
      </c>
    </row>
    <row r="20" spans="1:4" ht="13.5" thickBot="1" x14ac:dyDescent="0.25">
      <c r="A20" s="125" t="s">
        <v>151</v>
      </c>
      <c r="B20" s="127">
        <f>SUM(B15:B19)</f>
        <v>1734163</v>
      </c>
      <c r="C20" s="126">
        <f>SUM(C15:C19)</f>
        <v>404754</v>
      </c>
      <c r="D20" s="128">
        <f>SUM(B20:C20)</f>
        <v>2138917</v>
      </c>
    </row>
    <row r="23" spans="1:4" x14ac:dyDescent="0.2">
      <c r="A23" s="57" t="s">
        <v>66</v>
      </c>
      <c r="B23" s="58"/>
    </row>
    <row r="24" spans="1:4" x14ac:dyDescent="0.2">
      <c r="A24" s="18" t="s">
        <v>188</v>
      </c>
      <c r="B24" s="33"/>
      <c r="C24" s="129"/>
    </row>
    <row r="25" spans="1:4" x14ac:dyDescent="0.2">
      <c r="A25" s="18" t="s">
        <v>189</v>
      </c>
      <c r="B25" s="33"/>
    </row>
  </sheetData>
  <mergeCells count="1">
    <mergeCell ref="A3:B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topLeftCell="A18" zoomScale="115" zoomScaleNormal="115" workbookViewId="0">
      <selection activeCell="A30" sqref="A30"/>
    </sheetView>
  </sheetViews>
  <sheetFormatPr defaultRowHeight="12.75" x14ac:dyDescent="0.2"/>
  <cols>
    <col min="1" max="1" width="130.140625" style="50" customWidth="1"/>
    <col min="2" max="16384" width="9.140625" style="50"/>
  </cols>
  <sheetData>
    <row r="1" spans="1:1" x14ac:dyDescent="0.2">
      <c r="A1" s="141" t="s">
        <v>79</v>
      </c>
    </row>
    <row r="2" spans="1:1" x14ac:dyDescent="0.2">
      <c r="A2" s="142" t="s">
        <v>80</v>
      </c>
    </row>
    <row r="3" spans="1:1" x14ac:dyDescent="0.2">
      <c r="A3" s="142" t="s">
        <v>81</v>
      </c>
    </row>
    <row r="4" spans="1:1" x14ac:dyDescent="0.2">
      <c r="A4" s="142" t="s">
        <v>77</v>
      </c>
    </row>
    <row r="5" spans="1:1" x14ac:dyDescent="0.2">
      <c r="A5" s="142" t="s">
        <v>78</v>
      </c>
    </row>
    <row r="6" spans="1:1" x14ac:dyDescent="0.2">
      <c r="A6" s="142"/>
    </row>
    <row r="7" spans="1:1" x14ac:dyDescent="0.2">
      <c r="A7" s="143"/>
    </row>
    <row r="8" spans="1:1" x14ac:dyDescent="0.2">
      <c r="A8" s="144" t="s">
        <v>200</v>
      </c>
    </row>
    <row r="9" spans="1:1" x14ac:dyDescent="0.2">
      <c r="A9" s="144" t="s">
        <v>159</v>
      </c>
    </row>
    <row r="10" spans="1:1" ht="25.5" customHeight="1" x14ac:dyDescent="0.2">
      <c r="A10" s="144" t="s">
        <v>202</v>
      </c>
    </row>
    <row r="11" spans="1:1" ht="22.5" customHeight="1" x14ac:dyDescent="0.2">
      <c r="A11" s="145" t="s">
        <v>203</v>
      </c>
    </row>
    <row r="12" spans="1:1" ht="222" customHeight="1" x14ac:dyDescent="0.2">
      <c r="A12" s="199" t="s">
        <v>204</v>
      </c>
    </row>
    <row r="13" spans="1:1" x14ac:dyDescent="0.2">
      <c r="A13" s="145" t="s">
        <v>160</v>
      </c>
    </row>
    <row r="14" spans="1:1" x14ac:dyDescent="0.2">
      <c r="A14" s="144" t="s">
        <v>205</v>
      </c>
    </row>
    <row r="15" spans="1:1" ht="79.5" customHeight="1" x14ac:dyDescent="0.2">
      <c r="A15" s="200" t="s">
        <v>206</v>
      </c>
    </row>
    <row r="16" spans="1:1" ht="25.5" x14ac:dyDescent="0.2">
      <c r="A16" s="145" t="s">
        <v>207</v>
      </c>
    </row>
    <row r="17" spans="1:1" ht="25.5" x14ac:dyDescent="0.2">
      <c r="A17" s="145" t="s">
        <v>161</v>
      </c>
    </row>
    <row r="18" spans="1:1" x14ac:dyDescent="0.2">
      <c r="A18" s="145" t="s">
        <v>162</v>
      </c>
    </row>
    <row r="19" spans="1:1" x14ac:dyDescent="0.2">
      <c r="A19" s="145" t="s">
        <v>163</v>
      </c>
    </row>
    <row r="20" spans="1:1" ht="25.5" x14ac:dyDescent="0.2">
      <c r="A20" s="145" t="s">
        <v>164</v>
      </c>
    </row>
    <row r="21" spans="1:1" x14ac:dyDescent="0.2">
      <c r="A21" s="145" t="s">
        <v>165</v>
      </c>
    </row>
    <row r="22" spans="1:1" x14ac:dyDescent="0.2">
      <c r="A22" s="145" t="s">
        <v>166</v>
      </c>
    </row>
    <row r="23" spans="1:1" x14ac:dyDescent="0.2">
      <c r="A23" s="145" t="s">
        <v>167</v>
      </c>
    </row>
    <row r="24" spans="1:1" x14ac:dyDescent="0.2">
      <c r="A24" s="145" t="s">
        <v>168</v>
      </c>
    </row>
    <row r="25" spans="1:1" x14ac:dyDescent="0.2">
      <c r="A25" s="145" t="s">
        <v>208</v>
      </c>
    </row>
    <row r="26" spans="1:1" x14ac:dyDescent="0.2">
      <c r="A26" s="145" t="s">
        <v>169</v>
      </c>
    </row>
    <row r="27" spans="1:1" x14ac:dyDescent="0.2">
      <c r="A27" s="145" t="s">
        <v>170</v>
      </c>
    </row>
    <row r="28" spans="1:1" ht="27" customHeight="1" x14ac:dyDescent="0.2">
      <c r="A28" s="146" t="s">
        <v>171</v>
      </c>
    </row>
    <row r="29" spans="1:1" ht="25.5" x14ac:dyDescent="0.2">
      <c r="A29" s="146" t="s">
        <v>172</v>
      </c>
    </row>
    <row r="30" spans="1:1" ht="25.5" customHeight="1" x14ac:dyDescent="0.2">
      <c r="A30" s="146" t="s">
        <v>173</v>
      </c>
    </row>
    <row r="31" spans="1:1" ht="25.5" customHeight="1" x14ac:dyDescent="0.2">
      <c r="A31" s="147" t="s">
        <v>174</v>
      </c>
    </row>
    <row r="32" spans="1:1" x14ac:dyDescent="0.2">
      <c r="A32" s="147" t="s">
        <v>175</v>
      </c>
    </row>
    <row r="33" spans="1:8" ht="35.25" customHeight="1" x14ac:dyDescent="0.2">
      <c r="A33" s="147"/>
      <c r="E33" s="147"/>
    </row>
    <row r="34" spans="1:8" x14ac:dyDescent="0.2">
      <c r="A34" s="18" t="s">
        <v>188</v>
      </c>
      <c r="B34" s="33"/>
      <c r="C34" s="18"/>
    </row>
    <row r="35" spans="1:8" x14ac:dyDescent="0.2">
      <c r="A35" s="18" t="s">
        <v>189</v>
      </c>
      <c r="B35" s="33"/>
      <c r="C35" s="18"/>
    </row>
    <row r="36" spans="1:8" x14ac:dyDescent="0.2">
      <c r="A36" s="147"/>
      <c r="H36" s="147"/>
    </row>
    <row r="37" spans="1:8" x14ac:dyDescent="0.2">
      <c r="A37" s="147"/>
    </row>
    <row r="38" spans="1:8" x14ac:dyDescent="0.2">
      <c r="A38" s="18" t="s">
        <v>67</v>
      </c>
    </row>
    <row r="39" spans="1:8" x14ac:dyDescent="0.2">
      <c r="A39" s="18" t="s">
        <v>68</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0" workbookViewId="0">
      <selection activeCell="A28" sqref="A28:A29"/>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2"/>
      <c r="B1" s="2"/>
      <c r="C1" s="4" t="s">
        <v>82</v>
      </c>
      <c r="D1" s="2"/>
      <c r="E1" s="2"/>
    </row>
    <row r="2" spans="1:5" ht="16.5" x14ac:dyDescent="0.3">
      <c r="A2" s="2"/>
      <c r="B2" s="2"/>
      <c r="C2" s="4" t="s">
        <v>83</v>
      </c>
      <c r="D2" s="2"/>
      <c r="E2" s="2"/>
    </row>
    <row r="3" spans="1:5" ht="16.5" x14ac:dyDescent="0.3">
      <c r="A3" s="2"/>
      <c r="B3" s="2"/>
      <c r="C3" s="4" t="s">
        <v>84</v>
      </c>
      <c r="D3" s="2"/>
      <c r="E3" s="2"/>
    </row>
    <row r="4" spans="1:5" ht="16.5" x14ac:dyDescent="0.3">
      <c r="A4" s="2"/>
      <c r="B4" s="2"/>
      <c r="C4" s="5" t="s">
        <v>92</v>
      </c>
      <c r="D4" s="2"/>
      <c r="E4" s="2"/>
    </row>
    <row r="5" spans="1:5" ht="16.5" x14ac:dyDescent="0.3">
      <c r="A5" s="2"/>
      <c r="B5" s="2"/>
      <c r="C5" s="4" t="s">
        <v>93</v>
      </c>
      <c r="D5" s="2"/>
      <c r="E5" s="2"/>
    </row>
    <row r="6" spans="1:5" x14ac:dyDescent="0.2">
      <c r="A6" s="2"/>
      <c r="B6" s="2"/>
      <c r="C6" s="2"/>
      <c r="D6" s="2"/>
      <c r="E6" s="2"/>
    </row>
    <row r="7" spans="1:5" ht="16.5" x14ac:dyDescent="0.3">
      <c r="A7" s="2"/>
      <c r="B7" s="8" t="s">
        <v>85</v>
      </c>
      <c r="C7" s="4"/>
      <c r="D7" s="2"/>
      <c r="E7" s="2"/>
    </row>
    <row r="8" spans="1:5" ht="16.5" x14ac:dyDescent="0.3">
      <c r="A8" s="2"/>
      <c r="B8" s="4" t="s">
        <v>94</v>
      </c>
      <c r="C8" s="4"/>
      <c r="D8" s="2"/>
      <c r="E8" s="2"/>
    </row>
    <row r="9" spans="1:5" ht="16.5" x14ac:dyDescent="0.3">
      <c r="A9" s="2"/>
      <c r="B9" s="4" t="s">
        <v>95</v>
      </c>
      <c r="C9" s="4"/>
      <c r="D9" s="2"/>
      <c r="E9" s="2"/>
    </row>
    <row r="10" spans="1:5" x14ac:dyDescent="0.2">
      <c r="A10" s="2"/>
      <c r="B10" s="2"/>
      <c r="C10" s="2"/>
      <c r="D10" s="2"/>
      <c r="E10" s="2"/>
    </row>
    <row r="11" spans="1:5" ht="16.5" x14ac:dyDescent="0.2">
      <c r="A11" s="6" t="s">
        <v>75</v>
      </c>
      <c r="B11" s="2"/>
      <c r="C11" s="2"/>
      <c r="D11" s="2"/>
      <c r="E11" s="2"/>
    </row>
    <row r="12" spans="1:5" ht="16.5" x14ac:dyDescent="0.2">
      <c r="A12" s="6" t="s">
        <v>76</v>
      </c>
      <c r="B12" s="2"/>
      <c r="C12" s="2"/>
      <c r="D12" s="2"/>
      <c r="E12" s="2"/>
    </row>
    <row r="13" spans="1:5" ht="16.5" x14ac:dyDescent="0.2">
      <c r="A13" s="6" t="s">
        <v>77</v>
      </c>
      <c r="B13" s="2"/>
      <c r="C13" s="2"/>
      <c r="D13" s="2"/>
      <c r="E13" s="2"/>
    </row>
    <row r="14" spans="1:5" ht="16.5" x14ac:dyDescent="0.2">
      <c r="A14" s="6" t="s">
        <v>86</v>
      </c>
      <c r="B14" s="2"/>
      <c r="C14" s="2"/>
      <c r="D14" s="2"/>
      <c r="E14" s="2"/>
    </row>
    <row r="15" spans="1:5" ht="16.5" x14ac:dyDescent="0.3">
      <c r="A15" s="4" t="s">
        <v>201</v>
      </c>
      <c r="B15" s="2"/>
      <c r="C15" s="2"/>
      <c r="D15" s="2"/>
      <c r="E15" s="2"/>
    </row>
    <row r="16" spans="1:5" x14ac:dyDescent="0.2">
      <c r="A16" s="2"/>
      <c r="B16" s="2"/>
      <c r="C16" s="2"/>
      <c r="D16" s="2"/>
      <c r="E16" s="2"/>
    </row>
    <row r="17" spans="1:5" ht="16.5" x14ac:dyDescent="0.2">
      <c r="A17" s="152" t="s">
        <v>87</v>
      </c>
      <c r="B17" s="152"/>
      <c r="C17" s="152"/>
      <c r="D17" s="152" t="s">
        <v>88</v>
      </c>
      <c r="E17" s="152" t="s">
        <v>89</v>
      </c>
    </row>
    <row r="18" spans="1:5" x14ac:dyDescent="0.2">
      <c r="A18" s="153" t="s">
        <v>96</v>
      </c>
      <c r="B18" s="153" t="s">
        <v>101</v>
      </c>
      <c r="C18" s="153" t="s">
        <v>102</v>
      </c>
      <c r="D18" s="152"/>
      <c r="E18" s="152"/>
    </row>
    <row r="19" spans="1:5" x14ac:dyDescent="0.2">
      <c r="A19" s="153"/>
      <c r="B19" s="153" t="s">
        <v>97</v>
      </c>
      <c r="C19" s="153" t="s">
        <v>98</v>
      </c>
      <c r="D19" s="152"/>
      <c r="E19" s="152"/>
    </row>
    <row r="20" spans="1:5" ht="50.25" customHeight="1" x14ac:dyDescent="0.2">
      <c r="A20" s="153"/>
      <c r="B20" s="153" t="s">
        <v>99</v>
      </c>
      <c r="C20" s="153"/>
      <c r="D20" s="152"/>
      <c r="E20" s="152"/>
    </row>
    <row r="21" spans="1:5" ht="54" customHeight="1" x14ac:dyDescent="0.2">
      <c r="A21" s="153"/>
      <c r="B21" s="153" t="s">
        <v>100</v>
      </c>
      <c r="C21" s="153"/>
      <c r="D21" s="152"/>
      <c r="E21" s="152"/>
    </row>
    <row r="22" spans="1:5" ht="16.5" x14ac:dyDescent="0.2">
      <c r="A22" s="7">
        <v>1</v>
      </c>
      <c r="B22" s="7">
        <v>2</v>
      </c>
      <c r="C22" s="7">
        <v>3</v>
      </c>
      <c r="D22" s="7">
        <v>4</v>
      </c>
      <c r="E22" s="7">
        <v>5</v>
      </c>
    </row>
    <row r="23" spans="1:5" ht="16.5" x14ac:dyDescent="0.2">
      <c r="A23" s="7" t="s">
        <v>90</v>
      </c>
      <c r="B23" s="7" t="s">
        <v>150</v>
      </c>
      <c r="C23" s="9">
        <v>0.97966799999999998</v>
      </c>
      <c r="D23" s="7" t="s">
        <v>91</v>
      </c>
      <c r="E23" s="7" t="s">
        <v>91</v>
      </c>
    </row>
    <row r="28" spans="1:5" x14ac:dyDescent="0.2">
      <c r="A28" s="18" t="s">
        <v>188</v>
      </c>
    </row>
    <row r="29" spans="1:5" x14ac:dyDescent="0.2">
      <c r="A29" s="18" t="s">
        <v>189</v>
      </c>
    </row>
    <row r="30" spans="1:5" ht="15.75" x14ac:dyDescent="0.2">
      <c r="A30" s="3"/>
    </row>
    <row r="31" spans="1:5" ht="15.75" x14ac:dyDescent="0.2">
      <c r="A31" s="3"/>
    </row>
    <row r="32" spans="1:5" x14ac:dyDescent="0.2">
      <c r="A32" s="1" t="s">
        <v>67</v>
      </c>
    </row>
    <row r="33" spans="1:1" x14ac:dyDescent="0.2">
      <c r="A33" s="1" t="s">
        <v>68</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7" workbookViewId="0">
      <selection activeCell="F13" sqref="F13"/>
    </sheetView>
  </sheetViews>
  <sheetFormatPr defaultRowHeight="12.75" x14ac:dyDescent="0.2"/>
  <cols>
    <col min="1" max="1" width="38.7109375" style="50" customWidth="1"/>
    <col min="2" max="2" width="29.7109375" style="50" customWidth="1"/>
    <col min="3" max="3" width="25.42578125" style="50" customWidth="1"/>
    <col min="4" max="16384" width="9.140625" style="50"/>
  </cols>
  <sheetData>
    <row r="1" spans="1:3" x14ac:dyDescent="0.2">
      <c r="A1" s="130"/>
      <c r="B1" s="130"/>
      <c r="C1" s="131"/>
    </row>
    <row r="2" spans="1:3" x14ac:dyDescent="0.2">
      <c r="A2" s="130"/>
      <c r="B2" s="130"/>
      <c r="C2" s="132"/>
    </row>
    <row r="3" spans="1:3" x14ac:dyDescent="0.2">
      <c r="A3" s="154" t="s">
        <v>104</v>
      </c>
      <c r="B3" s="154"/>
      <c r="C3" s="154"/>
    </row>
    <row r="4" spans="1:3" x14ac:dyDescent="0.2">
      <c r="A4" s="154" t="s">
        <v>105</v>
      </c>
      <c r="B4" s="154"/>
      <c r="C4" s="154"/>
    </row>
    <row r="5" spans="1:3" x14ac:dyDescent="0.2">
      <c r="A5" s="154" t="s">
        <v>157</v>
      </c>
      <c r="B5" s="155"/>
      <c r="C5" s="155"/>
    </row>
    <row r="6" spans="1:3" x14ac:dyDescent="0.2">
      <c r="A6" s="154" t="s">
        <v>158</v>
      </c>
      <c r="B6" s="155"/>
      <c r="C6" s="155"/>
    </row>
    <row r="7" spans="1:3" ht="25.5" customHeight="1" x14ac:dyDescent="0.2">
      <c r="A7" s="154" t="s">
        <v>106</v>
      </c>
      <c r="B7" s="155"/>
      <c r="C7" s="155"/>
    </row>
    <row r="8" spans="1:3" ht="4.5" customHeight="1" thickBot="1" x14ac:dyDescent="0.25">
      <c r="A8" s="130"/>
      <c r="B8" s="130"/>
      <c r="C8" s="131"/>
    </row>
    <row r="9" spans="1:3" ht="100.5" customHeight="1" thickBot="1" x14ac:dyDescent="0.25">
      <c r="A9" s="133" t="s">
        <v>107</v>
      </c>
      <c r="B9" s="134" t="s">
        <v>109</v>
      </c>
      <c r="C9" s="134" t="s">
        <v>108</v>
      </c>
    </row>
    <row r="10" spans="1:3" x14ac:dyDescent="0.2">
      <c r="A10" s="135" t="s">
        <v>111</v>
      </c>
      <c r="B10" s="136" t="s">
        <v>110</v>
      </c>
      <c r="C10" s="196">
        <v>0.183</v>
      </c>
    </row>
    <row r="11" spans="1:3" ht="25.5" x14ac:dyDescent="0.2">
      <c r="A11" s="135" t="s">
        <v>112</v>
      </c>
      <c r="B11" s="136" t="s">
        <v>122</v>
      </c>
      <c r="C11" s="197">
        <v>1.0999999999999999E-2</v>
      </c>
    </row>
    <row r="12" spans="1:3" x14ac:dyDescent="0.2">
      <c r="A12" s="135" t="s">
        <v>113</v>
      </c>
      <c r="B12" s="136" t="s">
        <v>123</v>
      </c>
      <c r="C12" s="197">
        <v>7.0000000000000001E-3</v>
      </c>
    </row>
    <row r="13" spans="1:3" ht="25.5" x14ac:dyDescent="0.2">
      <c r="A13" s="135" t="s">
        <v>114</v>
      </c>
      <c r="B13" s="136" t="s">
        <v>122</v>
      </c>
      <c r="C13" s="197">
        <v>0</v>
      </c>
    </row>
    <row r="14" spans="1:3" x14ac:dyDescent="0.2">
      <c r="A14" s="137" t="s">
        <v>115</v>
      </c>
      <c r="B14" s="136" t="s">
        <v>124</v>
      </c>
      <c r="C14" s="197">
        <v>0.20799999999999999</v>
      </c>
    </row>
    <row r="15" spans="1:3" x14ac:dyDescent="0.2">
      <c r="A15" s="137" t="s">
        <v>155</v>
      </c>
      <c r="B15" s="136" t="s">
        <v>156</v>
      </c>
      <c r="C15" s="197">
        <v>0.191</v>
      </c>
    </row>
    <row r="16" spans="1:3" x14ac:dyDescent="0.2">
      <c r="A16" s="137" t="s">
        <v>116</v>
      </c>
      <c r="B16" s="136" t="s">
        <v>125</v>
      </c>
      <c r="C16" s="197">
        <v>0.191</v>
      </c>
    </row>
    <row r="17" spans="1:3" x14ac:dyDescent="0.2">
      <c r="A17" s="137" t="s">
        <v>117</v>
      </c>
      <c r="B17" s="136" t="s">
        <v>126</v>
      </c>
      <c r="C17" s="197">
        <v>0.13200000000000001</v>
      </c>
    </row>
    <row r="18" spans="1:3" x14ac:dyDescent="0.2">
      <c r="A18" s="137" t="s">
        <v>118</v>
      </c>
      <c r="B18" s="136" t="s">
        <v>127</v>
      </c>
      <c r="C18" s="197">
        <v>0.57599999999999996</v>
      </c>
    </row>
    <row r="19" spans="1:3" ht="25.5" x14ac:dyDescent="0.2">
      <c r="A19" s="138" t="s">
        <v>119</v>
      </c>
      <c r="B19" s="139" t="s">
        <v>110</v>
      </c>
      <c r="C19" s="195">
        <v>4.7000000000000002E-3</v>
      </c>
    </row>
    <row r="20" spans="1:3" ht="25.5" x14ac:dyDescent="0.2">
      <c r="A20" s="138" t="s">
        <v>120</v>
      </c>
      <c r="B20" s="139" t="s">
        <v>110</v>
      </c>
      <c r="C20" s="195">
        <v>2.9399999999999999E-2</v>
      </c>
    </row>
    <row r="21" spans="1:3" ht="13.5" thickBot="1" x14ac:dyDescent="0.25">
      <c r="A21" s="138" t="s">
        <v>121</v>
      </c>
      <c r="B21" s="139" t="s">
        <v>128</v>
      </c>
      <c r="C21" s="198">
        <v>0.20799999999999999</v>
      </c>
    </row>
    <row r="26" spans="1:3" x14ac:dyDescent="0.2">
      <c r="A26" s="18" t="s">
        <v>188</v>
      </c>
    </row>
    <row r="27" spans="1:3" x14ac:dyDescent="0.2">
      <c r="A27" s="18" t="s">
        <v>189</v>
      </c>
    </row>
    <row r="28" spans="1:3" x14ac:dyDescent="0.2">
      <c r="A28" s="140"/>
    </row>
    <row r="29" spans="1:3" x14ac:dyDescent="0.2">
      <c r="A29" s="140"/>
    </row>
    <row r="30" spans="1:3" x14ac:dyDescent="0.2">
      <c r="A30" s="1" t="s">
        <v>67</v>
      </c>
    </row>
    <row r="31" spans="1:3" x14ac:dyDescent="0.2">
      <c r="A31" s="1" t="s">
        <v>68</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Нарбекова Мээрим Уланбековна</cp:lastModifiedBy>
  <cp:lastPrinted>2015-11-04T11:45:51Z</cp:lastPrinted>
  <dcterms:created xsi:type="dcterms:W3CDTF">1996-10-08T23:32:33Z</dcterms:created>
  <dcterms:modified xsi:type="dcterms:W3CDTF">2021-05-14T06:04:55Z</dcterms:modified>
</cp:coreProperties>
</file>