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_narbekova\Desktop\нбкр\Фин отчет на сайт\Ежемесячный\Фин отчет февраль 2021\"/>
    </mc:Choice>
  </mc:AlternateContent>
  <bookViews>
    <workbookView xWindow="0" yWindow="0" windowWidth="24000" windowHeight="9735" tabRatio="449"/>
  </bookViews>
  <sheets>
    <sheet name="BS" sheetId="3" r:id="rId1"/>
    <sheet name="PL" sheetId="6" r:id="rId2"/>
  </sheets>
  <definedNames>
    <definedName name="_xlnm.Print_Area" localSheetId="0">BS!$A$3:$D$50</definedName>
    <definedName name="_xlnm.Print_Area" localSheetId="1">PL!$A$3:$C$33</definedName>
  </definedNames>
  <calcPr calcId="152511"/>
</workbook>
</file>

<file path=xl/calcChain.xml><?xml version="1.0" encoding="utf-8"?>
<calcChain xmlns="http://schemas.openxmlformats.org/spreadsheetml/2006/main">
  <c r="C44" i="3" l="1"/>
  <c r="B44" i="3"/>
  <c r="C25" i="6"/>
  <c r="B25" i="6"/>
  <c r="C21" i="6"/>
  <c r="B21" i="6"/>
  <c r="C11" i="6"/>
  <c r="B11" i="6"/>
  <c r="B8" i="6"/>
  <c r="C38" i="3"/>
  <c r="B38" i="3"/>
  <c r="C35" i="3"/>
  <c r="B35" i="3"/>
  <c r="B32" i="3"/>
  <c r="B31" i="3"/>
  <c r="D27" i="3"/>
  <c r="D26" i="3"/>
  <c r="C19" i="3"/>
  <c r="B19" i="3"/>
  <c r="B45" i="3" l="1"/>
  <c r="B12" i="3" l="1"/>
  <c r="C12" i="3"/>
  <c r="D22" i="3" l="1"/>
  <c r="C22" i="3"/>
  <c r="B22" i="3"/>
  <c r="B10" i="6" l="1"/>
  <c r="B12" i="6" s="1"/>
  <c r="B19" i="6"/>
  <c r="C10" i="6"/>
  <c r="C12" i="6" s="1"/>
  <c r="B18" i="3"/>
  <c r="B13" i="3"/>
  <c r="D12" i="3"/>
  <c r="D13" i="3" s="1"/>
  <c r="D18" i="3"/>
  <c r="C13" i="3"/>
  <c r="C18" i="3"/>
  <c r="C19" i="6"/>
  <c r="B39" i="3"/>
  <c r="C45" i="3"/>
  <c r="D45" i="3"/>
  <c r="D39" i="3"/>
  <c r="C39" i="3"/>
  <c r="C23" i="6" l="1"/>
  <c r="C27" i="6" s="1"/>
  <c r="C30" i="6" s="1"/>
  <c r="C32" i="6" s="1"/>
  <c r="C33" i="6" s="1"/>
  <c r="B23" i="6"/>
  <c r="B27" i="6" s="1"/>
  <c r="B30" i="6" s="1"/>
  <c r="B32" i="6" s="1"/>
  <c r="B33" i="6" s="1"/>
  <c r="D47" i="3"/>
  <c r="C47" i="3"/>
  <c r="B47" i="3"/>
  <c r="C23" i="3"/>
  <c r="C28" i="3" s="1"/>
  <c r="D23" i="3"/>
  <c r="D28" i="3" s="1"/>
  <c r="B23" i="3"/>
  <c r="B28" i="3" s="1"/>
</calcChain>
</file>

<file path=xl/sharedStrings.xml><?xml version="1.0" encoding="utf-8"?>
<sst xmlns="http://schemas.openxmlformats.org/spreadsheetml/2006/main" count="94" uniqueCount="80">
  <si>
    <t>The correspondent account in NBKR</t>
  </si>
  <si>
    <t>Investments held to maturity</t>
  </si>
  <si>
    <t>Deferred tax liabilities</t>
  </si>
  <si>
    <t>Share capital</t>
  </si>
  <si>
    <t>Retained earnings</t>
  </si>
  <si>
    <t>Net interest income</t>
  </si>
  <si>
    <t>Income tax expense</t>
  </si>
  <si>
    <t>Profit (loss) for the period</t>
  </si>
  <si>
    <t>earnings per share</t>
  </si>
  <si>
    <t>ASSETS</t>
  </si>
  <si>
    <t>Th.KGS</t>
  </si>
  <si>
    <t>LIABILITITES</t>
  </si>
  <si>
    <t>Other liabilities</t>
  </si>
  <si>
    <t>Financial liabilities at fair value through profit or loss</t>
  </si>
  <si>
    <t>Current income tax liability</t>
  </si>
  <si>
    <t>Customer accounts</t>
  </si>
  <si>
    <t>Other borrowed funds</t>
  </si>
  <si>
    <t>TOTAL ASSETS</t>
  </si>
  <si>
    <t>TOTAL LIABILITIES</t>
  </si>
  <si>
    <t>EQUITY</t>
  </si>
  <si>
    <t>TOTAL EQUITY</t>
  </si>
  <si>
    <t>TOTAL LIABILITIES AND EQUITY</t>
  </si>
  <si>
    <t>Other assets</t>
  </si>
  <si>
    <t>Proporty, equipment and intangible assets</t>
  </si>
  <si>
    <t>Financial assets at fair value through profit or loss</t>
  </si>
  <si>
    <t>Loans to customers</t>
  </si>
  <si>
    <t>Loans to other financial institutions</t>
  </si>
  <si>
    <t>"Nostro" Accounts in commercial banks</t>
  </si>
  <si>
    <t>Cash and cash equivalents</t>
  </si>
  <si>
    <t>Statement of profit or loss and other comprehensive income</t>
  </si>
  <si>
    <t>Interest income</t>
  </si>
  <si>
    <t>Interest expense</t>
  </si>
  <si>
    <t>Provision for impairment losses on interest bearing assets</t>
  </si>
  <si>
    <t>Net interes income before provision for impairment losses on interest bearing assets</t>
  </si>
  <si>
    <t>Fee and commission income</t>
  </si>
  <si>
    <t>Fee and commission expense</t>
  </si>
  <si>
    <t>Net not-interest income</t>
  </si>
  <si>
    <t>Operating income</t>
  </si>
  <si>
    <t>Operating expenses</t>
  </si>
  <si>
    <t>Provision for impairment losses on other transactions</t>
  </si>
  <si>
    <t>Profit (loss) before tax</t>
  </si>
  <si>
    <t>Operating profit</t>
  </si>
  <si>
    <t>Total comprehensive income</t>
  </si>
  <si>
    <t>Net gain (loss) on foreign exchange operations</t>
  </si>
  <si>
    <t>Open Joint Stock Company "Commercial Bank KYRGYZSTAN"</t>
  </si>
  <si>
    <t>Statement of financial position</t>
  </si>
  <si>
    <t>Total loans</t>
  </si>
  <si>
    <t>________________________________</t>
  </si>
  <si>
    <t>Mr. N. ILEBAEV</t>
  </si>
  <si>
    <t>Ms. E. DJENBAEVA</t>
  </si>
  <si>
    <t xml:space="preserve">Chief Accountant </t>
  </si>
  <si>
    <t>-</t>
  </si>
  <si>
    <t>Additionally paid up capital</t>
  </si>
  <si>
    <t>Total money market assets</t>
  </si>
  <si>
    <t>CEO</t>
  </si>
  <si>
    <t>Reverse REPO agreement transactions</t>
  </si>
  <si>
    <t>Dividends from investments to shares</t>
  </si>
  <si>
    <t>Accounts of banks and other financial institutions</t>
  </si>
  <si>
    <t>Accounts and deposits with banks and other financial 
institutions</t>
  </si>
  <si>
    <t>REPO agreement transactions</t>
  </si>
  <si>
    <t>Open Joint Stock Company "Commercial bank KYRGYZSTAN"</t>
  </si>
  <si>
    <t>Net "Nostro" Accounts in commercial banks</t>
  </si>
  <si>
    <t>Provision for impairment losses on "Nostro" Accounts in commercial banks</t>
  </si>
  <si>
    <t>Provision for impairment losses on Loans to other financial institutions</t>
  </si>
  <si>
    <t>Provision for impairment losses on Loans to customers</t>
  </si>
  <si>
    <t>Net loans to customers</t>
  </si>
  <si>
    <t>Net loans to other financial institutions</t>
  </si>
  <si>
    <t xml:space="preserve">Other income </t>
  </si>
  <si>
    <t>Loan discount</t>
  </si>
  <si>
    <t>December 2020</t>
  </si>
  <si>
    <t>* Allowance for impairment on loans granted to financial institutions in accordance with the requirements of the NBKR</t>
  </si>
  <si>
    <t>* Allowance for impairment losses on loans to customers in accordance with the requirements of the NBKR</t>
  </si>
  <si>
    <t>* Estimated reserves for guarantees in accordance with NBKR requirements</t>
  </si>
  <si>
    <t>Reference</t>
  </si>
  <si>
    <t>* Profit in accordance with the requirements of the NBKR</t>
  </si>
  <si>
    <t>* Earnings per share in accordance with the requirements of the NBKR</t>
  </si>
  <si>
    <t>As at 31 January 2021</t>
  </si>
  <si>
    <t>January        2021</t>
  </si>
  <si>
    <t>January        2020</t>
  </si>
  <si>
    <t>For the period ended 31 January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</si>
</sst>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р_._-;\-* #,##0.00_р_._-;_-* &quot;-&quot;??_р_._-;_-@_-"/>
    <numFmt numFmtId="165" formatCode="_(* #,##0_);_(* \(#,##0\);_(* &quot;-&quot;_);_(@_)"/>
    <numFmt numFmtId="166" formatCode="_(* #,##0.00_);_(* \(#,##0.00\);_(* &quot;-&quot;??_);_(@_)"/>
    <numFmt numFmtId="167" formatCode="_(* #,##0_);_(* \(#,##0\);_(* &quot;-&quot;??_);_(@_)"/>
    <numFmt numFmtId="168" formatCode="_ * #,##0.00_ ;_ * \-#,##0.00_ ;_ * &quot;-&quot;??_ ;_ @_ "/>
    <numFmt numFmtId="169" formatCode="#,##0.000000"/>
    <numFmt numFmtId="170" formatCode="_(* #,##0.000000_);_(* \(#,##0.000000\);_(* &quot;-&quot;??_);_(@_)"/>
  </numFmts>
  <fonts count="49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</font>
    <font>
      <sz val="10"/>
      <name val="Arial Cyr"/>
      <charset val="204"/>
    </font>
    <font>
      <sz val="11"/>
      <color indexed="8"/>
      <name val="Calibri"/>
      <family val="2"/>
    </font>
    <font>
      <sz val="10"/>
      <color indexed="0"/>
      <name val="Helv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i/>
      <sz val="10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8"/>
      <color theme="3"/>
      <name val="Cambria"/>
      <family val="2"/>
      <charset val="204"/>
      <scheme val="major"/>
    </font>
  </fonts>
  <fills count="4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243">
    <xf numFmtId="0" fontId="0" fillId="0" borderId="0"/>
    <xf numFmtId="168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" fillId="0" borderId="0"/>
    <xf numFmtId="0" fontId="6" fillId="0" borderId="0"/>
    <xf numFmtId="0" fontId="7" fillId="0" borderId="0"/>
    <xf numFmtId="0" fontId="5" fillId="0" borderId="0"/>
    <xf numFmtId="0" fontId="2" fillId="0" borderId="0"/>
    <xf numFmtId="0" fontId="4" fillId="0" borderId="0"/>
    <xf numFmtId="0" fontId="2" fillId="0" borderId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5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2" fillId="39" borderId="0" applyNumberFormat="0" applyBorder="0" applyAlignment="0" applyProtection="0"/>
    <xf numFmtId="0" fontId="31" fillId="10" borderId="0" applyNumberFormat="0" applyBorder="0" applyAlignment="0" applyProtection="0"/>
    <xf numFmtId="0" fontId="32" fillId="40" borderId="0" applyNumberFormat="0" applyBorder="0" applyAlignment="0" applyProtection="0"/>
    <xf numFmtId="0" fontId="31" fillId="14" borderId="0" applyNumberFormat="0" applyBorder="0" applyAlignment="0" applyProtection="0"/>
    <xf numFmtId="0" fontId="32" fillId="41" borderId="0" applyNumberFormat="0" applyBorder="0" applyAlignment="0" applyProtection="0"/>
    <xf numFmtId="0" fontId="31" fillId="18" borderId="0" applyNumberFormat="0" applyBorder="0" applyAlignment="0" applyProtection="0"/>
    <xf numFmtId="0" fontId="32" fillId="37" borderId="0" applyNumberFormat="0" applyBorder="0" applyAlignment="0" applyProtection="0"/>
    <xf numFmtId="0" fontId="31" fillId="22" borderId="0" applyNumberFormat="0" applyBorder="0" applyAlignment="0" applyProtection="0"/>
    <xf numFmtId="0" fontId="32" fillId="38" borderId="0" applyNumberFormat="0" applyBorder="0" applyAlignment="0" applyProtection="0"/>
    <xf numFmtId="0" fontId="31" fillId="26" borderId="0" applyNumberFormat="0" applyBorder="0" applyAlignment="0" applyProtection="0"/>
    <xf numFmtId="0" fontId="32" fillId="42" borderId="0" applyNumberFormat="0" applyBorder="0" applyAlignment="0" applyProtection="0"/>
    <xf numFmtId="0" fontId="31" fillId="30" borderId="0" applyNumberFormat="0" applyBorder="0" applyAlignment="0" applyProtection="0"/>
    <xf numFmtId="0" fontId="33" fillId="36" borderId="14" applyNumberFormat="0" applyAlignment="0" applyProtection="0"/>
    <xf numFmtId="0" fontId="23" fillId="6" borderId="8" applyNumberFormat="0" applyAlignment="0" applyProtection="0"/>
    <xf numFmtId="0" fontId="34" fillId="43" borderId="15" applyNumberFormat="0" applyAlignment="0" applyProtection="0"/>
    <xf numFmtId="0" fontId="24" fillId="7" borderId="9" applyNumberFormat="0" applyAlignment="0" applyProtection="0"/>
    <xf numFmtId="0" fontId="35" fillId="43" borderId="14" applyNumberFormat="0" applyAlignment="0" applyProtection="0"/>
    <xf numFmtId="0" fontId="25" fillId="7" borderId="8" applyNumberFormat="0" applyAlignment="0" applyProtection="0"/>
    <xf numFmtId="0" fontId="36" fillId="0" borderId="16" applyNumberFormat="0" applyFill="0" applyAlignment="0" applyProtection="0"/>
    <xf numFmtId="0" fontId="17" fillId="0" borderId="5" applyNumberFormat="0" applyFill="0" applyAlignment="0" applyProtection="0"/>
    <xf numFmtId="0" fontId="37" fillId="0" borderId="17" applyNumberFormat="0" applyFill="0" applyAlignment="0" applyProtection="0"/>
    <xf numFmtId="0" fontId="18" fillId="0" borderId="6" applyNumberFormat="0" applyFill="0" applyAlignment="0" applyProtection="0"/>
    <xf numFmtId="0" fontId="38" fillId="0" borderId="18" applyNumberFormat="0" applyFill="0" applyAlignment="0" applyProtection="0"/>
    <xf numFmtId="0" fontId="19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9" fillId="0" borderId="19" applyNumberFormat="0" applyFill="0" applyAlignment="0" applyProtection="0"/>
    <xf numFmtId="0" fontId="30" fillId="0" borderId="13" applyNumberFormat="0" applyFill="0" applyAlignment="0" applyProtection="0"/>
    <xf numFmtId="0" fontId="40" fillId="44" borderId="20" applyNumberFormat="0" applyAlignment="0" applyProtection="0"/>
    <xf numFmtId="0" fontId="27" fillId="8" borderId="11" applyNumberFormat="0" applyAlignment="0" applyProtection="0"/>
    <xf numFmtId="0" fontId="4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45" borderId="0" applyNumberFormat="0" applyBorder="0" applyAlignment="0" applyProtection="0"/>
    <xf numFmtId="0" fontId="22" fillId="5" borderId="0" applyNumberFormat="0" applyBorder="0" applyAlignment="0" applyProtection="0"/>
    <xf numFmtId="0" fontId="5" fillId="0" borderId="0"/>
    <xf numFmtId="0" fontId="43" fillId="34" borderId="0" applyNumberFormat="0" applyBorder="0" applyAlignment="0" applyProtection="0"/>
    <xf numFmtId="0" fontId="21" fillId="4" borderId="0" applyNumberFormat="0" applyBorder="0" applyAlignment="0" applyProtection="0"/>
    <xf numFmtId="0" fontId="4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" fillId="46" borderId="21" applyNumberFormat="0" applyFont="0" applyAlignment="0" applyProtection="0"/>
    <xf numFmtId="0" fontId="1" fillId="9" borderId="12" applyNumberFormat="0" applyFont="0" applyAlignment="0" applyProtection="0"/>
    <xf numFmtId="0" fontId="45" fillId="0" borderId="22" applyNumberFormat="0" applyFill="0" applyAlignment="0" applyProtection="0"/>
    <xf numFmtId="0" fontId="26" fillId="0" borderId="10" applyNumberFormat="0" applyFill="0" applyAlignment="0" applyProtection="0"/>
    <xf numFmtId="0" fontId="4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7" fillId="35" borderId="0" applyNumberFormat="0" applyBorder="0" applyAlignment="0" applyProtection="0"/>
    <xf numFmtId="0" fontId="20" fillId="3" borderId="0" applyNumberFormat="0" applyBorder="0" applyAlignment="0" applyProtection="0"/>
  </cellStyleXfs>
  <cellXfs count="97">
    <xf numFmtId="0" fontId="0" fillId="0" borderId="0" xfId="0"/>
    <xf numFmtId="0" fontId="10" fillId="0" borderId="0" xfId="0" applyFont="1" applyFill="1" applyAlignment="1"/>
    <xf numFmtId="0" fontId="11" fillId="0" borderId="0" xfId="0" applyFont="1" applyFill="1"/>
    <xf numFmtId="0" fontId="12" fillId="0" borderId="0" xfId="7" applyFont="1" applyFill="1" applyBorder="1" applyAlignment="1">
      <alignment horizontal="left"/>
    </xf>
    <xf numFmtId="49" fontId="12" fillId="0" borderId="0" xfId="7" applyNumberFormat="1" applyFont="1" applyFill="1" applyBorder="1" applyAlignment="1">
      <alignment horizontal="center" vertical="center"/>
    </xf>
    <xf numFmtId="0" fontId="2" fillId="0" borderId="0" xfId="7" applyFont="1" applyFill="1" applyBorder="1" applyAlignment="1"/>
    <xf numFmtId="14" fontId="12" fillId="0" borderId="0" xfId="7" applyNumberFormat="1" applyFont="1" applyFill="1" applyBorder="1" applyAlignment="1">
      <alignment horizontal="center" wrapText="1"/>
    </xf>
    <xf numFmtId="0" fontId="11" fillId="0" borderId="0" xfId="0" applyFont="1" applyFill="1" applyAlignment="1">
      <alignment wrapText="1"/>
    </xf>
    <xf numFmtId="0" fontId="12" fillId="0" borderId="0" xfId="7" applyFont="1" applyBorder="1" applyAlignment="1">
      <alignment horizontal="left"/>
    </xf>
    <xf numFmtId="14" fontId="12" fillId="0" borderId="1" xfId="7" applyNumberFormat="1" applyFont="1" applyFill="1" applyBorder="1" applyAlignment="1">
      <alignment horizontal="center"/>
    </xf>
    <xf numFmtId="14" fontId="12" fillId="0" borderId="0" xfId="7" applyNumberFormat="1" applyFont="1" applyFill="1" applyBorder="1" applyAlignment="1">
      <alignment horizontal="center"/>
    </xf>
    <xf numFmtId="0" fontId="2" fillId="0" borderId="0" xfId="7" applyFont="1" applyFill="1" applyBorder="1" applyAlignment="1">
      <alignment horizontal="left"/>
    </xf>
    <xf numFmtId="0" fontId="2" fillId="0" borderId="0" xfId="0" applyFont="1" applyBorder="1" applyAlignment="1">
      <alignment horizontal="left" vertical="top"/>
    </xf>
    <xf numFmtId="0" fontId="13" fillId="0" borderId="0" xfId="0" applyFont="1" applyFill="1" applyBorder="1" applyAlignment="1">
      <alignment horizontal="left" vertical="top" wrapText="1"/>
    </xf>
    <xf numFmtId="0" fontId="12" fillId="0" borderId="0" xfId="7" applyFont="1" applyFill="1" applyBorder="1" applyAlignment="1">
      <alignment horizontal="left" wrapText="1"/>
    </xf>
    <xf numFmtId="3" fontId="9" fillId="0" borderId="0" xfId="8" applyNumberFormat="1" applyFont="1" applyFill="1" applyAlignment="1">
      <alignment horizontal="right"/>
    </xf>
    <xf numFmtId="0" fontId="10" fillId="0" borderId="0" xfId="0" applyFont="1" applyFill="1"/>
    <xf numFmtId="0" fontId="2" fillId="0" borderId="0" xfId="7" applyFont="1" applyFill="1" applyBorder="1" applyAlignment="1">
      <alignment horizontal="left" wrapText="1"/>
    </xf>
    <xf numFmtId="0" fontId="13" fillId="0" borderId="0" xfId="7" applyFont="1" applyFill="1" applyBorder="1" applyAlignment="1">
      <alignment horizontal="left" wrapText="1"/>
    </xf>
    <xf numFmtId="0" fontId="13" fillId="0" borderId="0" xfId="7" applyFont="1" applyFill="1" applyBorder="1" applyAlignment="1">
      <alignment horizontal="left"/>
    </xf>
    <xf numFmtId="3" fontId="9" fillId="0" borderId="0" xfId="1" applyNumberFormat="1" applyFont="1" applyFill="1" applyAlignment="1">
      <alignment horizontal="right"/>
    </xf>
    <xf numFmtId="0" fontId="12" fillId="0" borderId="0" xfId="7" applyFont="1" applyFill="1" applyBorder="1" applyAlignment="1">
      <alignment horizontal="left" vertical="center"/>
    </xf>
    <xf numFmtId="0" fontId="2" fillId="0" borderId="0" xfId="7" quotePrefix="1" applyFont="1" applyFill="1" applyBorder="1" applyAlignment="1">
      <alignment horizontal="left"/>
    </xf>
    <xf numFmtId="0" fontId="2" fillId="0" borderId="0" xfId="7" applyFont="1" applyBorder="1" applyAlignment="1">
      <alignment horizontal="left"/>
    </xf>
    <xf numFmtId="0" fontId="12" fillId="0" borderId="0" xfId="0" applyFont="1" applyBorder="1" applyAlignment="1">
      <alignment horizontal="left" vertical="top"/>
    </xf>
    <xf numFmtId="3" fontId="9" fillId="0" borderId="3" xfId="2" applyNumberFormat="1" applyFont="1" applyFill="1" applyBorder="1" applyAlignment="1"/>
    <xf numFmtId="167" fontId="9" fillId="0" borderId="0" xfId="2" applyNumberFormat="1" applyFont="1" applyFill="1" applyBorder="1" applyAlignment="1"/>
    <xf numFmtId="165" fontId="8" fillId="0" borderId="0" xfId="2" applyNumberFormat="1" applyFont="1" applyFill="1" applyBorder="1" applyAlignment="1">
      <alignment horizontal="left"/>
    </xf>
    <xf numFmtId="0" fontId="2" fillId="0" borderId="0" xfId="6" applyFont="1" applyBorder="1" applyAlignment="1"/>
    <xf numFmtId="3" fontId="9" fillId="0" borderId="2" xfId="2" applyNumberFormat="1" applyFont="1" applyFill="1" applyBorder="1" applyAlignment="1"/>
    <xf numFmtId="165" fontId="2" fillId="0" borderId="0" xfId="2" applyNumberFormat="1" applyFont="1" applyFill="1" applyBorder="1" applyAlignment="1">
      <alignment horizontal="left"/>
    </xf>
    <xf numFmtId="0" fontId="2" fillId="0" borderId="0" xfId="0" applyFont="1"/>
    <xf numFmtId="3" fontId="12" fillId="0" borderId="0" xfId="2" applyNumberFormat="1" applyFont="1" applyFill="1" applyBorder="1" applyAlignment="1"/>
    <xf numFmtId="167" fontId="12" fillId="0" borderId="0" xfId="2" applyNumberFormat="1" applyFont="1" applyFill="1" applyBorder="1" applyAlignment="1"/>
    <xf numFmtId="0" fontId="12" fillId="0" borderId="0" xfId="6" applyFont="1" applyBorder="1" applyAlignment="1"/>
    <xf numFmtId="3" fontId="12" fillId="0" borderId="3" xfId="2" applyNumberFormat="1" applyFont="1" applyFill="1" applyBorder="1" applyAlignment="1"/>
    <xf numFmtId="0" fontId="14" fillId="0" borderId="0" xfId="0" applyFont="1" applyFill="1" applyAlignment="1"/>
    <xf numFmtId="167" fontId="15" fillId="0" borderId="0" xfId="2" applyNumberFormat="1" applyFont="1" applyFill="1" applyBorder="1" applyAlignment="1">
      <alignment horizontal="left"/>
    </xf>
    <xf numFmtId="0" fontId="11" fillId="0" borderId="0" xfId="0" applyFont="1" applyFill="1" applyAlignment="1"/>
    <xf numFmtId="167" fontId="11" fillId="0" borderId="0" xfId="0" applyNumberFormat="1" applyFont="1" applyFill="1"/>
    <xf numFmtId="0" fontId="11" fillId="0" borderId="0" xfId="9" applyFont="1" applyFill="1"/>
    <xf numFmtId="0" fontId="2" fillId="0" borderId="0" xfId="9" applyFont="1" applyFill="1" applyAlignment="1">
      <alignment horizontal="center"/>
    </xf>
    <xf numFmtId="0" fontId="10" fillId="0" borderId="0" xfId="9" applyFont="1" applyFill="1" applyBorder="1" applyAlignment="1">
      <alignment horizontal="center" wrapText="1"/>
    </xf>
    <xf numFmtId="0" fontId="10" fillId="0" borderId="0" xfId="9" applyFont="1" applyFill="1" applyBorder="1" applyAlignment="1">
      <alignment horizontal="center"/>
    </xf>
    <xf numFmtId="14" fontId="2" fillId="0" borderId="0" xfId="7" applyNumberFormat="1" applyFont="1" applyFill="1" applyBorder="1" applyAlignment="1">
      <alignment horizontal="center" wrapText="1"/>
    </xf>
    <xf numFmtId="14" fontId="2" fillId="0" borderId="1" xfId="7" applyNumberFormat="1" applyFont="1" applyFill="1" applyBorder="1" applyAlignment="1">
      <alignment horizontal="center"/>
    </xf>
    <xf numFmtId="0" fontId="2" fillId="0" borderId="0" xfId="0" applyFont="1" applyBorder="1" applyAlignment="1"/>
    <xf numFmtId="167" fontId="2" fillId="2" borderId="0" xfId="8" applyNumberFormat="1" applyFont="1" applyFill="1" applyAlignment="1">
      <alignment horizontal="right"/>
    </xf>
    <xf numFmtId="167" fontId="9" fillId="2" borderId="0" xfId="8" applyNumberFormat="1" applyFont="1" applyFill="1" applyAlignment="1">
      <alignment vertical="center"/>
    </xf>
    <xf numFmtId="167" fontId="9" fillId="0" borderId="0" xfId="8" applyNumberFormat="1" applyFont="1" applyFill="1" applyAlignment="1">
      <alignment vertical="center"/>
    </xf>
    <xf numFmtId="0" fontId="12" fillId="0" borderId="0" xfId="6" applyFont="1" applyFill="1" applyBorder="1" applyAlignment="1"/>
    <xf numFmtId="167" fontId="12" fillId="0" borderId="2" xfId="11" applyNumberFormat="1" applyFont="1" applyFill="1" applyBorder="1" applyAlignment="1">
      <alignment vertical="center"/>
    </xf>
    <xf numFmtId="0" fontId="2" fillId="0" borderId="0" xfId="8" applyFont="1" applyFill="1" applyBorder="1" applyAlignment="1"/>
    <xf numFmtId="0" fontId="2" fillId="0" borderId="0" xfId="7" applyFont="1" applyFill="1" applyBorder="1" applyAlignment="1">
      <alignment vertical="center"/>
    </xf>
    <xf numFmtId="167" fontId="11" fillId="0" borderId="0" xfId="9" applyNumberFormat="1" applyFont="1" applyFill="1"/>
    <xf numFmtId="167" fontId="2" fillId="2" borderId="0" xfId="8" applyNumberFormat="1" applyFont="1" applyFill="1" applyAlignment="1">
      <alignment horizontal="right" vertical="center"/>
    </xf>
    <xf numFmtId="167" fontId="9" fillId="0" borderId="0" xfId="11" applyNumberFormat="1" applyFont="1" applyFill="1" applyBorder="1" applyAlignment="1">
      <alignment vertical="center"/>
    </xf>
    <xf numFmtId="0" fontId="8" fillId="0" borderId="0" xfId="7" applyFont="1" applyFill="1" applyBorder="1" applyAlignment="1">
      <alignment vertical="center"/>
    </xf>
    <xf numFmtId="167" fontId="2" fillId="0" borderId="0" xfId="8" applyNumberFormat="1" applyFont="1" applyFill="1" applyAlignment="1">
      <alignment vertical="center"/>
    </xf>
    <xf numFmtId="0" fontId="12" fillId="0" borderId="0" xfId="6" applyFont="1" applyAlignment="1"/>
    <xf numFmtId="167" fontId="9" fillId="0" borderId="3" xfId="8" applyNumberFormat="1" applyFont="1" applyFill="1" applyBorder="1" applyAlignment="1">
      <alignment vertical="center"/>
    </xf>
    <xf numFmtId="0" fontId="12" fillId="0" borderId="0" xfId="9" applyFont="1" applyFill="1" applyAlignment="1"/>
    <xf numFmtId="167" fontId="8" fillId="0" borderId="0" xfId="8" applyNumberFormat="1" applyFont="1" applyFill="1" applyBorder="1" applyAlignment="1">
      <alignment vertical="center"/>
    </xf>
    <xf numFmtId="0" fontId="2" fillId="0" borderId="0" xfId="9" applyFont="1" applyFill="1" applyAlignment="1"/>
    <xf numFmtId="167" fontId="8" fillId="0" borderId="0" xfId="8" applyNumberFormat="1" applyFont="1" applyFill="1" applyAlignment="1">
      <alignment vertical="center"/>
    </xf>
    <xf numFmtId="167" fontId="8" fillId="0" borderId="0" xfId="8" applyNumberFormat="1" applyFont="1" applyFill="1" applyAlignment="1">
      <alignment vertical="center" wrapText="1"/>
    </xf>
    <xf numFmtId="167" fontId="12" fillId="0" borderId="3" xfId="11" applyNumberFormat="1" applyFont="1" applyFill="1" applyBorder="1" applyAlignment="1">
      <alignment vertical="center"/>
    </xf>
    <xf numFmtId="0" fontId="12" fillId="0" borderId="0" xfId="6" applyFont="1" applyFill="1" applyAlignment="1"/>
    <xf numFmtId="167" fontId="2" fillId="0" borderId="0" xfId="11" applyNumberFormat="1" applyFont="1" applyFill="1" applyBorder="1" applyAlignment="1">
      <alignment vertical="center"/>
    </xf>
    <xf numFmtId="0" fontId="2" fillId="0" borderId="0" xfId="7" applyFont="1" applyBorder="1" applyAlignment="1"/>
    <xf numFmtId="167" fontId="2" fillId="2" borderId="0" xfId="11" applyNumberFormat="1" applyFont="1" applyFill="1" applyBorder="1" applyAlignment="1"/>
    <xf numFmtId="167" fontId="10" fillId="0" borderId="3" xfId="9" applyNumberFormat="1" applyFont="1" applyFill="1" applyBorder="1" applyAlignment="1">
      <alignment vertical="center"/>
    </xf>
    <xf numFmtId="0" fontId="10" fillId="0" borderId="0" xfId="9" applyFont="1" applyFill="1" applyAlignment="1"/>
    <xf numFmtId="167" fontId="11" fillId="0" borderId="0" xfId="9" applyNumberFormat="1" applyFont="1" applyFill="1" applyBorder="1" applyAlignment="1">
      <alignment vertical="center"/>
    </xf>
    <xf numFmtId="0" fontId="10" fillId="0" borderId="0" xfId="0" applyFont="1" applyAlignment="1"/>
    <xf numFmtId="0" fontId="12" fillId="0" borderId="0" xfId="0" applyFont="1" applyBorder="1" applyAlignment="1"/>
    <xf numFmtId="0" fontId="11" fillId="0" borderId="0" xfId="9" applyFont="1" applyFill="1" applyAlignment="1"/>
    <xf numFmtId="169" fontId="2" fillId="0" borderId="0" xfId="11" applyNumberFormat="1" applyFont="1" applyFill="1" applyBorder="1" applyAlignment="1"/>
    <xf numFmtId="3" fontId="2" fillId="2" borderId="0" xfId="8" applyNumberFormat="1" applyFont="1" applyFill="1" applyAlignment="1">
      <alignment horizontal="right" wrapText="1"/>
    </xf>
    <xf numFmtId="167" fontId="11" fillId="0" borderId="0" xfId="0" applyNumberFormat="1" applyFont="1" applyFill="1" applyAlignment="1">
      <alignment horizontal="right"/>
    </xf>
    <xf numFmtId="167" fontId="11" fillId="2" borderId="0" xfId="0" applyNumberFormat="1" applyFont="1" applyFill="1"/>
    <xf numFmtId="167" fontId="11" fillId="2" borderId="0" xfId="11" applyNumberFormat="1" applyFont="1" applyFill="1"/>
    <xf numFmtId="167" fontId="11" fillId="0" borderId="0" xfId="11" applyNumberFormat="1" applyFont="1" applyFill="1"/>
    <xf numFmtId="169" fontId="11" fillId="0" borderId="0" xfId="0" applyNumberFormat="1" applyFont="1" applyFill="1"/>
    <xf numFmtId="170" fontId="11" fillId="0" borderId="0" xfId="11" applyNumberFormat="1" applyFont="1" applyFill="1"/>
    <xf numFmtId="3" fontId="2" fillId="2" borderId="0" xfId="1" applyNumberFormat="1" applyFont="1" applyFill="1" applyAlignment="1">
      <alignment horizontal="right" wrapText="1"/>
    </xf>
    <xf numFmtId="3" fontId="8" fillId="2" borderId="0" xfId="1" applyNumberFormat="1" applyFont="1" applyFill="1" applyAlignment="1">
      <alignment horizontal="right" wrapText="1"/>
    </xf>
    <xf numFmtId="167" fontId="2" fillId="2" borderId="0" xfId="8" applyNumberFormat="1" applyFont="1" applyFill="1" applyAlignment="1">
      <alignment horizontal="right" wrapText="1"/>
    </xf>
    <xf numFmtId="167" fontId="8" fillId="2" borderId="0" xfId="8" applyNumberFormat="1" applyFont="1" applyFill="1" applyAlignment="1">
      <alignment horizontal="right" wrapText="1"/>
    </xf>
    <xf numFmtId="3" fontId="8" fillId="2" borderId="0" xfId="8" applyNumberFormat="1" applyFont="1" applyFill="1" applyAlignment="1">
      <alignment horizontal="right" wrapText="1"/>
    </xf>
    <xf numFmtId="167" fontId="2" fillId="2" borderId="0" xfId="8" applyNumberFormat="1" applyFont="1" applyFill="1" applyAlignment="1">
      <alignment horizontal="right" vertical="center" wrapText="1"/>
    </xf>
    <xf numFmtId="167" fontId="8" fillId="2" borderId="0" xfId="8" applyNumberFormat="1" applyFont="1" applyFill="1" applyAlignment="1">
      <alignment horizontal="right" vertical="center" wrapText="1"/>
    </xf>
    <xf numFmtId="3" fontId="2" fillId="2" borderId="4" xfId="1" applyNumberFormat="1" applyFont="1" applyFill="1" applyBorder="1" applyAlignment="1">
      <alignment horizontal="right" wrapText="1"/>
    </xf>
    <xf numFmtId="3" fontId="8" fillId="2" borderId="4" xfId="1" applyNumberFormat="1" applyFont="1" applyFill="1" applyBorder="1" applyAlignment="1">
      <alignment horizontal="right" wrapText="1"/>
    </xf>
    <xf numFmtId="167" fontId="2" fillId="0" borderId="0" xfId="8" applyNumberFormat="1" applyFont="1" applyFill="1" applyAlignment="1">
      <alignment horizontal="right" wrapText="1"/>
    </xf>
    <xf numFmtId="3" fontId="2" fillId="0" borderId="0" xfId="1" applyNumberFormat="1" applyFont="1" applyFill="1" applyAlignment="1">
      <alignment horizontal="right" wrapText="1"/>
    </xf>
    <xf numFmtId="167" fontId="8" fillId="2" borderId="0" xfId="8" applyNumberFormat="1" applyFont="1" applyFill="1" applyAlignment="1">
      <alignment horizontal="right"/>
    </xf>
  </cellXfs>
  <cellStyles count="243">
    <cellStyle name="20% — акцент1 10" xfId="15"/>
    <cellStyle name="20% - Акцент1 2" xfId="16"/>
    <cellStyle name="20% — акцент1 2" xfId="17"/>
    <cellStyle name="20% — акцент1 3" xfId="18"/>
    <cellStyle name="20% — акцент1 4" xfId="19"/>
    <cellStyle name="20% — акцент1 5" xfId="20"/>
    <cellStyle name="20% — акцент1 6" xfId="21"/>
    <cellStyle name="20% — акцент1 7" xfId="22"/>
    <cellStyle name="20% — акцент1 8" xfId="23"/>
    <cellStyle name="20% — акцент1 9" xfId="24"/>
    <cellStyle name="20% — акцент2 10" xfId="25"/>
    <cellStyle name="20% - Акцент2 2" xfId="26"/>
    <cellStyle name="20% — акцент2 2" xfId="27"/>
    <cellStyle name="20% — акцент2 3" xfId="28"/>
    <cellStyle name="20% — акцент2 4" xfId="29"/>
    <cellStyle name="20% — акцент2 5" xfId="30"/>
    <cellStyle name="20% — акцент2 6" xfId="31"/>
    <cellStyle name="20% — акцент2 7" xfId="32"/>
    <cellStyle name="20% — акцент2 8" xfId="33"/>
    <cellStyle name="20% — акцент2 9" xfId="34"/>
    <cellStyle name="20% — акцент3 10" xfId="35"/>
    <cellStyle name="20% - Акцент3 2" xfId="36"/>
    <cellStyle name="20% — акцент3 2" xfId="37"/>
    <cellStyle name="20% — акцент3 3" xfId="38"/>
    <cellStyle name="20% — акцент3 4" xfId="39"/>
    <cellStyle name="20% — акцент3 5" xfId="40"/>
    <cellStyle name="20% — акцент3 6" xfId="41"/>
    <cellStyle name="20% — акцент3 7" xfId="42"/>
    <cellStyle name="20% — акцент3 8" xfId="43"/>
    <cellStyle name="20% — акцент3 9" xfId="44"/>
    <cellStyle name="20% — акцент4 10" xfId="45"/>
    <cellStyle name="20% - Акцент4 2" xfId="46"/>
    <cellStyle name="20% — акцент4 2" xfId="47"/>
    <cellStyle name="20% — акцент4 3" xfId="48"/>
    <cellStyle name="20% — акцент4 4" xfId="49"/>
    <cellStyle name="20% — акцент4 5" xfId="50"/>
    <cellStyle name="20% — акцент4 6" xfId="51"/>
    <cellStyle name="20% — акцент4 7" xfId="52"/>
    <cellStyle name="20% — акцент4 8" xfId="53"/>
    <cellStyle name="20% — акцент4 9" xfId="54"/>
    <cellStyle name="20% — акцент5 10" xfId="55"/>
    <cellStyle name="20% - Акцент5 2" xfId="56"/>
    <cellStyle name="20% — акцент5 2" xfId="57"/>
    <cellStyle name="20% — акцент5 3" xfId="58"/>
    <cellStyle name="20% — акцент5 4" xfId="59"/>
    <cellStyle name="20% — акцент5 5" xfId="60"/>
    <cellStyle name="20% — акцент5 6" xfId="61"/>
    <cellStyle name="20% — акцент5 7" xfId="62"/>
    <cellStyle name="20% — акцент5 8" xfId="63"/>
    <cellStyle name="20% — акцент5 9" xfId="64"/>
    <cellStyle name="20% — акцент6 10" xfId="65"/>
    <cellStyle name="20% - Акцент6 2" xfId="66"/>
    <cellStyle name="20% — акцент6 2" xfId="67"/>
    <cellStyle name="20% — акцент6 3" xfId="68"/>
    <cellStyle name="20% — акцент6 4" xfId="69"/>
    <cellStyle name="20% — акцент6 5" xfId="70"/>
    <cellStyle name="20% — акцент6 6" xfId="71"/>
    <cellStyle name="20% — акцент6 7" xfId="72"/>
    <cellStyle name="20% — акцент6 8" xfId="73"/>
    <cellStyle name="20% — акцент6 9" xfId="74"/>
    <cellStyle name="40% — акцент1 10" xfId="75"/>
    <cellStyle name="40% - Акцент1 2" xfId="76"/>
    <cellStyle name="40% — акцент1 2" xfId="77"/>
    <cellStyle name="40% — акцент1 3" xfId="78"/>
    <cellStyle name="40% — акцент1 4" xfId="79"/>
    <cellStyle name="40% — акцент1 5" xfId="80"/>
    <cellStyle name="40% — акцент1 6" xfId="81"/>
    <cellStyle name="40% — акцент1 7" xfId="82"/>
    <cellStyle name="40% — акцент1 8" xfId="83"/>
    <cellStyle name="40% — акцент1 9" xfId="84"/>
    <cellStyle name="40% — акцент2 10" xfId="85"/>
    <cellStyle name="40% - Акцент2 2" xfId="86"/>
    <cellStyle name="40% — акцент2 2" xfId="87"/>
    <cellStyle name="40% — акцент2 3" xfId="88"/>
    <cellStyle name="40% — акцент2 4" xfId="89"/>
    <cellStyle name="40% — акцент2 5" xfId="90"/>
    <cellStyle name="40% — акцент2 6" xfId="91"/>
    <cellStyle name="40% — акцент2 7" xfId="92"/>
    <cellStyle name="40% — акцент2 8" xfId="93"/>
    <cellStyle name="40% — акцент2 9" xfId="94"/>
    <cellStyle name="40% — акцент3 10" xfId="95"/>
    <cellStyle name="40% - Акцент3 2" xfId="96"/>
    <cellStyle name="40% — акцент3 2" xfId="97"/>
    <cellStyle name="40% — акцент3 3" xfId="98"/>
    <cellStyle name="40% — акцент3 4" xfId="99"/>
    <cellStyle name="40% — акцент3 5" xfId="100"/>
    <cellStyle name="40% — акцент3 6" xfId="101"/>
    <cellStyle name="40% — акцент3 7" xfId="102"/>
    <cellStyle name="40% — акцент3 8" xfId="103"/>
    <cellStyle name="40% — акцент3 9" xfId="104"/>
    <cellStyle name="40% — акцент4 10" xfId="105"/>
    <cellStyle name="40% - Акцент4 2" xfId="106"/>
    <cellStyle name="40% — акцент4 2" xfId="107"/>
    <cellStyle name="40% — акцент4 3" xfId="108"/>
    <cellStyle name="40% — акцент4 4" xfId="109"/>
    <cellStyle name="40% — акцент4 5" xfId="110"/>
    <cellStyle name="40% — акцент4 6" xfId="111"/>
    <cellStyle name="40% — акцент4 7" xfId="112"/>
    <cellStyle name="40% — акцент4 8" xfId="113"/>
    <cellStyle name="40% — акцент4 9" xfId="114"/>
    <cellStyle name="40% — акцент5 10" xfId="115"/>
    <cellStyle name="40% - Акцент5 2" xfId="116"/>
    <cellStyle name="40% — акцент5 2" xfId="117"/>
    <cellStyle name="40% — акцент5 3" xfId="118"/>
    <cellStyle name="40% — акцент5 4" xfId="119"/>
    <cellStyle name="40% — акцент5 5" xfId="120"/>
    <cellStyle name="40% — акцент5 6" xfId="121"/>
    <cellStyle name="40% — акцент5 7" xfId="122"/>
    <cellStyle name="40% — акцент5 8" xfId="123"/>
    <cellStyle name="40% — акцент5 9" xfId="124"/>
    <cellStyle name="40% — акцент6 10" xfId="125"/>
    <cellStyle name="40% - Акцент6 2" xfId="126"/>
    <cellStyle name="40% — акцент6 2" xfId="127"/>
    <cellStyle name="40% — акцент6 3" xfId="128"/>
    <cellStyle name="40% — акцент6 4" xfId="129"/>
    <cellStyle name="40% — акцент6 5" xfId="130"/>
    <cellStyle name="40% — акцент6 6" xfId="131"/>
    <cellStyle name="40% — акцент6 7" xfId="132"/>
    <cellStyle name="40% — акцент6 8" xfId="133"/>
    <cellStyle name="40% — акцент6 9" xfId="134"/>
    <cellStyle name="60% — акцент1 10" xfId="135"/>
    <cellStyle name="60% - Акцент1 2" xfId="136"/>
    <cellStyle name="60% — акцент1 2" xfId="137"/>
    <cellStyle name="60% — акцент1 3" xfId="138"/>
    <cellStyle name="60% — акцент1 4" xfId="139"/>
    <cellStyle name="60% — акцент1 5" xfId="140"/>
    <cellStyle name="60% — акцент1 6" xfId="141"/>
    <cellStyle name="60% — акцент1 7" xfId="142"/>
    <cellStyle name="60% — акцент1 8" xfId="143"/>
    <cellStyle name="60% — акцент1 9" xfId="144"/>
    <cellStyle name="60% — акцент2 10" xfId="145"/>
    <cellStyle name="60% - Акцент2 2" xfId="146"/>
    <cellStyle name="60% — акцент2 2" xfId="147"/>
    <cellStyle name="60% — акцент2 3" xfId="148"/>
    <cellStyle name="60% — акцент2 4" xfId="149"/>
    <cellStyle name="60% — акцент2 5" xfId="150"/>
    <cellStyle name="60% — акцент2 6" xfId="151"/>
    <cellStyle name="60% — акцент2 7" xfId="152"/>
    <cellStyle name="60% — акцент2 8" xfId="153"/>
    <cellStyle name="60% — акцент2 9" xfId="154"/>
    <cellStyle name="60% — акцент3 10" xfId="155"/>
    <cellStyle name="60% - Акцент3 2" xfId="156"/>
    <cellStyle name="60% — акцент3 2" xfId="157"/>
    <cellStyle name="60% — акцент3 3" xfId="158"/>
    <cellStyle name="60% — акцент3 4" xfId="159"/>
    <cellStyle name="60% — акцент3 5" xfId="160"/>
    <cellStyle name="60% — акцент3 6" xfId="161"/>
    <cellStyle name="60% — акцент3 7" xfId="162"/>
    <cellStyle name="60% — акцент3 8" xfId="163"/>
    <cellStyle name="60% — акцент3 9" xfId="164"/>
    <cellStyle name="60% — акцент4 10" xfId="165"/>
    <cellStyle name="60% - Акцент4 2" xfId="166"/>
    <cellStyle name="60% — акцент4 2" xfId="167"/>
    <cellStyle name="60% — акцент4 3" xfId="168"/>
    <cellStyle name="60% — акцент4 4" xfId="169"/>
    <cellStyle name="60% — акцент4 5" xfId="170"/>
    <cellStyle name="60% — акцент4 6" xfId="171"/>
    <cellStyle name="60% — акцент4 7" xfId="172"/>
    <cellStyle name="60% — акцент4 8" xfId="173"/>
    <cellStyle name="60% — акцент4 9" xfId="174"/>
    <cellStyle name="60% — акцент5 10" xfId="175"/>
    <cellStyle name="60% - Акцент5 2" xfId="176"/>
    <cellStyle name="60% — акцент5 2" xfId="177"/>
    <cellStyle name="60% — акцент5 3" xfId="178"/>
    <cellStyle name="60% — акцент5 4" xfId="179"/>
    <cellStyle name="60% — акцент5 5" xfId="180"/>
    <cellStyle name="60% — акцент5 6" xfId="181"/>
    <cellStyle name="60% — акцент5 7" xfId="182"/>
    <cellStyle name="60% — акцент5 8" xfId="183"/>
    <cellStyle name="60% — акцент5 9" xfId="184"/>
    <cellStyle name="60% — акцент6 10" xfId="185"/>
    <cellStyle name="60% - Акцент6 2" xfId="186"/>
    <cellStyle name="60% — акцент6 2" xfId="187"/>
    <cellStyle name="60% — акцент6 3" xfId="188"/>
    <cellStyle name="60% — акцент6 4" xfId="189"/>
    <cellStyle name="60% — акцент6 5" xfId="190"/>
    <cellStyle name="60% — акцент6 6" xfId="191"/>
    <cellStyle name="60% — акцент6 7" xfId="192"/>
    <cellStyle name="60% — акцент6 8" xfId="193"/>
    <cellStyle name="60% — акцент6 9" xfId="194"/>
    <cellStyle name="Comma_2231 IAS Financial Statements - Sep-30, 2001" xfId="1"/>
    <cellStyle name="Comma_ATF_31.11.07_F2_14 January 2008" xfId="2"/>
    <cellStyle name="Normal 2 2" xfId="3"/>
    <cellStyle name="Normal 2 2 2" xfId="12"/>
    <cellStyle name="Normal 6" xfId="4"/>
    <cellStyle name="Normal_ATF Bank_2008_M_Securities_WP_DI" xfId="5"/>
    <cellStyle name="Normal_JSCB Kyrgyzstan_2005_TB" xfId="6"/>
    <cellStyle name="Normal_Worksheet in   Fs" xfId="7"/>
    <cellStyle name="Normal_Worksheet in (C) 2243 IAS Transformation schedule 2003 &amp; Notes to FS - info for Memo" xfId="8"/>
    <cellStyle name="Акцент1 2" xfId="196"/>
    <cellStyle name="Акцент1 3" xfId="195"/>
    <cellStyle name="Акцент2 2" xfId="198"/>
    <cellStyle name="Акцент2 3" xfId="197"/>
    <cellStyle name="Акцент3 2" xfId="200"/>
    <cellStyle name="Акцент3 3" xfId="199"/>
    <cellStyle name="Акцент4 2" xfId="202"/>
    <cellStyle name="Акцент4 3" xfId="201"/>
    <cellStyle name="Акцент5 2" xfId="204"/>
    <cellStyle name="Акцент5 3" xfId="203"/>
    <cellStyle name="Акцент6 2" xfId="206"/>
    <cellStyle name="Акцент6 3" xfId="205"/>
    <cellStyle name="Ввод  2" xfId="208"/>
    <cellStyle name="Ввод  3" xfId="207"/>
    <cellStyle name="Вывод 2" xfId="210"/>
    <cellStyle name="Вывод 3" xfId="209"/>
    <cellStyle name="Вычисление 2" xfId="212"/>
    <cellStyle name="Вычисление 3" xfId="211"/>
    <cellStyle name="Заголовок 1 2" xfId="214"/>
    <cellStyle name="Заголовок 1 3" xfId="213"/>
    <cellStyle name="Заголовок 2 2" xfId="216"/>
    <cellStyle name="Заголовок 2 3" xfId="215"/>
    <cellStyle name="Заголовок 3 2" xfId="218"/>
    <cellStyle name="Заголовок 3 3" xfId="217"/>
    <cellStyle name="Заголовок 4 2" xfId="220"/>
    <cellStyle name="Заголовок 4 3" xfId="219"/>
    <cellStyle name="Итог 2" xfId="222"/>
    <cellStyle name="Итог 3" xfId="221"/>
    <cellStyle name="Контрольная ячейка 2" xfId="224"/>
    <cellStyle name="Контрольная ячейка 3" xfId="223"/>
    <cellStyle name="Название 2" xfId="226"/>
    <cellStyle name="Название 3" xfId="227"/>
    <cellStyle name="Название 4" xfId="225"/>
    <cellStyle name="Нейтральный 2" xfId="229"/>
    <cellStyle name="Нейтральный 3" xfId="228"/>
    <cellStyle name="Обычный" xfId="0" builtinId="0"/>
    <cellStyle name="Обычный 2" xfId="9"/>
    <cellStyle name="Обычный 2 2" xfId="230"/>
    <cellStyle name="Обычный 3" xfId="14"/>
    <cellStyle name="Обычный 4" xfId="13"/>
    <cellStyle name="Плохой 2" xfId="232"/>
    <cellStyle name="Плохой 3" xfId="231"/>
    <cellStyle name="Пояснение 2" xfId="234"/>
    <cellStyle name="Пояснение 3" xfId="233"/>
    <cellStyle name="Примечание 2" xfId="236"/>
    <cellStyle name="Примечание 3" xfId="235"/>
    <cellStyle name="Связанная ячейка 2" xfId="238"/>
    <cellStyle name="Связанная ячейка 3" xfId="237"/>
    <cellStyle name="Текст предупреждения 2" xfId="240"/>
    <cellStyle name="Текст предупреждения 3" xfId="239"/>
    <cellStyle name="Финансовый 2" xfId="10"/>
    <cellStyle name="Финансовый 3" xfId="11"/>
    <cellStyle name="Хороший 2" xfId="242"/>
    <cellStyle name="Хороший 3" xfId="241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0"/>
  <sheetViews>
    <sheetView tabSelected="1" topLeftCell="A27" zoomScale="130" zoomScaleNormal="130" workbookViewId="0">
      <selection activeCell="D49" sqref="D49"/>
    </sheetView>
  </sheetViews>
  <sheetFormatPr defaultRowHeight="12.75" x14ac:dyDescent="0.2"/>
  <cols>
    <col min="1" max="1" width="37.42578125" style="38" customWidth="1"/>
    <col min="2" max="3" width="13.140625" style="2" customWidth="1"/>
    <col min="4" max="4" width="13.85546875" style="2" customWidth="1"/>
    <col min="5" max="5" width="4.28515625" style="2" customWidth="1"/>
    <col min="6" max="16384" width="9.140625" style="2"/>
  </cols>
  <sheetData>
    <row r="1" spans="1:5" x14ac:dyDescent="0.2">
      <c r="A1" s="1" t="s">
        <v>60</v>
      </c>
    </row>
    <row r="2" spans="1:5" x14ac:dyDescent="0.2">
      <c r="A2" s="1"/>
    </row>
    <row r="3" spans="1:5" x14ac:dyDescent="0.2">
      <c r="A3" s="1" t="s">
        <v>45</v>
      </c>
    </row>
    <row r="4" spans="1:5" ht="12.75" customHeight="1" x14ac:dyDescent="0.2">
      <c r="A4" s="3" t="s">
        <v>76</v>
      </c>
      <c r="B4" s="4"/>
      <c r="C4" s="4"/>
      <c r="D4" s="4"/>
    </row>
    <row r="5" spans="1:5" s="7" customFormat="1" ht="25.5" x14ac:dyDescent="0.2">
      <c r="A5" s="5"/>
      <c r="B5" s="6" t="s">
        <v>77</v>
      </c>
      <c r="C5" s="6" t="s">
        <v>78</v>
      </c>
      <c r="D5" s="6" t="s">
        <v>69</v>
      </c>
      <c r="E5" s="2"/>
    </row>
    <row r="6" spans="1:5" ht="13.5" thickBot="1" x14ac:dyDescent="0.25">
      <c r="A6" s="8"/>
      <c r="B6" s="9" t="s">
        <v>10</v>
      </c>
      <c r="C6" s="9" t="s">
        <v>10</v>
      </c>
      <c r="D6" s="9" t="s">
        <v>10</v>
      </c>
    </row>
    <row r="7" spans="1:5" x14ac:dyDescent="0.2">
      <c r="A7" s="3" t="s">
        <v>9</v>
      </c>
      <c r="B7" s="10"/>
      <c r="C7" s="10"/>
      <c r="D7" s="10"/>
    </row>
    <row r="8" spans="1:5" x14ac:dyDescent="0.2">
      <c r="A8" s="11" t="s">
        <v>28</v>
      </c>
      <c r="B8" s="85">
        <v>2683007.9485200001</v>
      </c>
      <c r="C8" s="86">
        <v>1920135</v>
      </c>
      <c r="D8" s="85">
        <v>3265493.69</v>
      </c>
    </row>
    <row r="9" spans="1:5" x14ac:dyDescent="0.2">
      <c r="A9" s="12" t="s">
        <v>0</v>
      </c>
      <c r="B9" s="85">
        <v>597495</v>
      </c>
      <c r="C9" s="86">
        <v>920419</v>
      </c>
      <c r="D9" s="85">
        <v>680601</v>
      </c>
    </row>
    <row r="10" spans="1:5" x14ac:dyDescent="0.2">
      <c r="A10" s="12" t="s">
        <v>27</v>
      </c>
      <c r="B10" s="85">
        <v>1096481</v>
      </c>
      <c r="C10" s="86">
        <v>272356</v>
      </c>
      <c r="D10" s="85">
        <v>1072807</v>
      </c>
    </row>
    <row r="11" spans="1:5" ht="25.5" x14ac:dyDescent="0.2">
      <c r="A11" s="13" t="s">
        <v>62</v>
      </c>
      <c r="B11" s="87">
        <v>-5422</v>
      </c>
      <c r="C11" s="88">
        <v>-4712</v>
      </c>
      <c r="D11" s="87">
        <v>-5310</v>
      </c>
    </row>
    <row r="12" spans="1:5" ht="25.5" x14ac:dyDescent="0.2">
      <c r="A12" s="14" t="s">
        <v>61</v>
      </c>
      <c r="B12" s="15">
        <f>B10+B11</f>
        <v>1091059</v>
      </c>
      <c r="C12" s="15">
        <f>C10+C11</f>
        <v>267644</v>
      </c>
      <c r="D12" s="15">
        <f>D10+D11</f>
        <v>1067497</v>
      </c>
    </row>
    <row r="13" spans="1:5" x14ac:dyDescent="0.2">
      <c r="A13" s="3" t="s">
        <v>53</v>
      </c>
      <c r="B13" s="15">
        <f>B8+B9+B12</f>
        <v>4371561.9485200001</v>
      </c>
      <c r="C13" s="15">
        <f>C8+C9+C12</f>
        <v>3108198</v>
      </c>
      <c r="D13" s="15">
        <f>D8+D9+D12</f>
        <v>5013591.6899999995</v>
      </c>
    </row>
    <row r="14" spans="1:5" s="16" customFormat="1" x14ac:dyDescent="0.2">
      <c r="A14" s="11" t="s">
        <v>1</v>
      </c>
      <c r="B14" s="78">
        <v>808481</v>
      </c>
      <c r="C14" s="89">
        <v>1094667</v>
      </c>
      <c r="D14" s="78">
        <v>802794</v>
      </c>
      <c r="E14" s="2"/>
    </row>
    <row r="15" spans="1:5" s="16" customFormat="1" ht="38.25" x14ac:dyDescent="0.2">
      <c r="A15" s="17" t="s">
        <v>58</v>
      </c>
      <c r="B15" s="85">
        <v>95321</v>
      </c>
      <c r="C15" s="86">
        <v>591052</v>
      </c>
      <c r="D15" s="85">
        <v>87493.54</v>
      </c>
      <c r="E15" s="2"/>
    </row>
    <row r="16" spans="1:5" x14ac:dyDescent="0.2">
      <c r="A16" s="11" t="s">
        <v>26</v>
      </c>
      <c r="B16" s="85">
        <v>223527</v>
      </c>
      <c r="C16" s="85">
        <v>345382</v>
      </c>
      <c r="D16" s="85">
        <v>307766.07</v>
      </c>
    </row>
    <row r="17" spans="1:4" ht="25.5" x14ac:dyDescent="0.2">
      <c r="A17" s="18" t="s">
        <v>63</v>
      </c>
      <c r="B17" s="94">
        <v>-4494</v>
      </c>
      <c r="C17" s="94">
        <v>-1865</v>
      </c>
      <c r="D17" s="94">
        <v>-3793</v>
      </c>
    </row>
    <row r="18" spans="1:4" x14ac:dyDescent="0.2">
      <c r="A18" s="14" t="s">
        <v>66</v>
      </c>
      <c r="B18" s="15">
        <f>B16+B17</f>
        <v>219033</v>
      </c>
      <c r="C18" s="15">
        <f>C16+C17</f>
        <v>343517</v>
      </c>
      <c r="D18" s="15">
        <f>D16+D17</f>
        <v>303973.07</v>
      </c>
    </row>
    <row r="19" spans="1:4" x14ac:dyDescent="0.2">
      <c r="A19" s="11" t="s">
        <v>25</v>
      </c>
      <c r="B19" s="95">
        <f>8546738-2139</f>
        <v>8544599</v>
      </c>
      <c r="C19" s="95">
        <f>7033097-3249+13775</f>
        <v>7043623</v>
      </c>
      <c r="D19" s="85">
        <v>8440378</v>
      </c>
    </row>
    <row r="20" spans="1:4" x14ac:dyDescent="0.2">
      <c r="A20" s="19" t="s">
        <v>64</v>
      </c>
      <c r="B20" s="87">
        <v>-388358</v>
      </c>
      <c r="C20" s="94">
        <v>-215598</v>
      </c>
      <c r="D20" s="94">
        <v>-394113</v>
      </c>
    </row>
    <row r="21" spans="1:4" x14ac:dyDescent="0.2">
      <c r="A21" s="19" t="s">
        <v>68</v>
      </c>
      <c r="B21" s="87">
        <v>0</v>
      </c>
      <c r="C21" s="87">
        <v>0</v>
      </c>
      <c r="D21" s="87">
        <v>0</v>
      </c>
    </row>
    <row r="22" spans="1:4" x14ac:dyDescent="0.2">
      <c r="A22" s="14" t="s">
        <v>65</v>
      </c>
      <c r="B22" s="20">
        <f>B19+B20+B21</f>
        <v>8156241</v>
      </c>
      <c r="C22" s="20">
        <f>C19+C20+C21</f>
        <v>6828025</v>
      </c>
      <c r="D22" s="20">
        <f>D19+D20+D21</f>
        <v>8046265</v>
      </c>
    </row>
    <row r="23" spans="1:4" x14ac:dyDescent="0.2">
      <c r="A23" s="21" t="s">
        <v>46</v>
      </c>
      <c r="B23" s="15">
        <f>B18+B22</f>
        <v>8375274</v>
      </c>
      <c r="C23" s="15">
        <f>C18+C22</f>
        <v>7171542</v>
      </c>
      <c r="D23" s="15">
        <f>D18+D22</f>
        <v>8350238.0700000003</v>
      </c>
    </row>
    <row r="24" spans="1:4" ht="25.5" x14ac:dyDescent="0.2">
      <c r="A24" s="17" t="s">
        <v>24</v>
      </c>
      <c r="B24" s="87">
        <v>1202</v>
      </c>
      <c r="C24" s="87">
        <v>0</v>
      </c>
      <c r="D24" s="87">
        <v>4526</v>
      </c>
    </row>
    <row r="25" spans="1:4" x14ac:dyDescent="0.2">
      <c r="A25" s="22" t="s">
        <v>59</v>
      </c>
      <c r="B25" s="87">
        <v>0</v>
      </c>
      <c r="C25" s="87">
        <v>0</v>
      </c>
      <c r="D25" s="87">
        <v>0</v>
      </c>
    </row>
    <row r="26" spans="1:4" x14ac:dyDescent="0.2">
      <c r="A26" s="11" t="s">
        <v>23</v>
      </c>
      <c r="B26" s="85">
        <v>699512</v>
      </c>
      <c r="C26" s="85">
        <v>551073</v>
      </c>
      <c r="D26" s="85">
        <f>545464+37797</f>
        <v>583261</v>
      </c>
    </row>
    <row r="27" spans="1:4" ht="13.5" customHeight="1" x14ac:dyDescent="0.2">
      <c r="A27" s="23" t="s">
        <v>22</v>
      </c>
      <c r="B27" s="85">
        <v>579187</v>
      </c>
      <c r="C27" s="85">
        <v>403191</v>
      </c>
      <c r="D27" s="85">
        <f>603668-37797</f>
        <v>565871</v>
      </c>
    </row>
    <row r="28" spans="1:4" ht="13.5" thickBot="1" x14ac:dyDescent="0.25">
      <c r="A28" s="24" t="s">
        <v>17</v>
      </c>
      <c r="B28" s="25">
        <f>B13+B14+B15+B23+B24+B25+B26+B27</f>
        <v>14930538.948520001</v>
      </c>
      <c r="C28" s="25">
        <f>C13+C14+C15+C23+C24+C25+C26+C27</f>
        <v>12919723</v>
      </c>
      <c r="D28" s="25">
        <f>D13+D14+D15+D23+D24+D25+D26+D27</f>
        <v>15407775.300000001</v>
      </c>
    </row>
    <row r="29" spans="1:4" ht="13.5" thickTop="1" x14ac:dyDescent="0.2">
      <c r="A29" s="3"/>
      <c r="B29" s="26"/>
      <c r="C29" s="26"/>
      <c r="D29" s="26"/>
    </row>
    <row r="30" spans="1:4" x14ac:dyDescent="0.2">
      <c r="A30" s="8" t="s">
        <v>11</v>
      </c>
      <c r="B30" s="27"/>
      <c r="C30" s="27"/>
      <c r="D30" s="27"/>
    </row>
    <row r="31" spans="1:4" x14ac:dyDescent="0.2">
      <c r="A31" s="28" t="s">
        <v>57</v>
      </c>
      <c r="B31" s="85">
        <f>492478+35</f>
        <v>492513</v>
      </c>
      <c r="C31" s="86">
        <v>763622</v>
      </c>
      <c r="D31" s="85">
        <v>878595</v>
      </c>
    </row>
    <row r="32" spans="1:4" x14ac:dyDescent="0.2">
      <c r="A32" s="23" t="s">
        <v>15</v>
      </c>
      <c r="B32" s="78">
        <f>10095790-35</f>
        <v>10095755</v>
      </c>
      <c r="C32" s="89">
        <v>8554603</v>
      </c>
      <c r="D32" s="78">
        <v>10460825</v>
      </c>
    </row>
    <row r="33" spans="1:4" x14ac:dyDescent="0.2">
      <c r="A33" s="23" t="s">
        <v>16</v>
      </c>
      <c r="B33" s="85">
        <v>1453479</v>
      </c>
      <c r="C33" s="85">
        <v>1327379</v>
      </c>
      <c r="D33" s="85">
        <v>1427488</v>
      </c>
    </row>
    <row r="34" spans="1:4" x14ac:dyDescent="0.2">
      <c r="A34" s="23" t="s">
        <v>14</v>
      </c>
      <c r="B34" s="85">
        <v>1550</v>
      </c>
      <c r="C34" s="85">
        <v>0</v>
      </c>
      <c r="D34" s="85">
        <v>0</v>
      </c>
    </row>
    <row r="35" spans="1:4" x14ac:dyDescent="0.2">
      <c r="A35" s="11" t="s">
        <v>2</v>
      </c>
      <c r="B35" s="85">
        <f>15055+11070</f>
        <v>26125</v>
      </c>
      <c r="C35" s="85">
        <f>14455+11070</f>
        <v>25525</v>
      </c>
      <c r="D35" s="85">
        <v>25525</v>
      </c>
    </row>
    <row r="36" spans="1:4" ht="25.5" x14ac:dyDescent="0.2">
      <c r="A36" s="17" t="s">
        <v>13</v>
      </c>
      <c r="B36" s="90">
        <v>136243</v>
      </c>
      <c r="C36" s="90">
        <v>21389</v>
      </c>
      <c r="D36" s="90">
        <v>106912</v>
      </c>
    </row>
    <row r="37" spans="1:4" x14ac:dyDescent="0.2">
      <c r="A37" s="11" t="s">
        <v>55</v>
      </c>
      <c r="B37" s="90">
        <v>154380</v>
      </c>
      <c r="C37" s="90">
        <v>0</v>
      </c>
      <c r="D37" s="90">
        <v>0</v>
      </c>
    </row>
    <row r="38" spans="1:4" x14ac:dyDescent="0.2">
      <c r="A38" s="12" t="s">
        <v>12</v>
      </c>
      <c r="B38" s="85">
        <f>405546-7204</f>
        <v>398342</v>
      </c>
      <c r="C38" s="85">
        <f>305765-7399</f>
        <v>298366</v>
      </c>
      <c r="D38" s="85">
        <v>389695</v>
      </c>
    </row>
    <row r="39" spans="1:4" x14ac:dyDescent="0.2">
      <c r="A39" s="24" t="s">
        <v>18</v>
      </c>
      <c r="B39" s="29">
        <f>SUM(B31:B38)</f>
        <v>12758387</v>
      </c>
      <c r="C39" s="29">
        <f>SUM(C31:C38)</f>
        <v>10990884</v>
      </c>
      <c r="D39" s="29">
        <f>SUM(D31:D38)</f>
        <v>13289040</v>
      </c>
    </row>
    <row r="40" spans="1:4" x14ac:dyDescent="0.2">
      <c r="A40" s="11"/>
      <c r="B40" s="17"/>
      <c r="C40" s="17"/>
      <c r="D40" s="17"/>
    </row>
    <row r="41" spans="1:4" ht="12.75" customHeight="1" x14ac:dyDescent="0.2">
      <c r="A41" s="8" t="s">
        <v>19</v>
      </c>
      <c r="B41" s="30"/>
      <c r="C41" s="30"/>
      <c r="D41" s="30"/>
    </row>
    <row r="42" spans="1:4" x14ac:dyDescent="0.2">
      <c r="A42" s="23" t="s">
        <v>3</v>
      </c>
      <c r="B42" s="85">
        <v>1734163</v>
      </c>
      <c r="C42" s="86">
        <v>1301658</v>
      </c>
      <c r="D42" s="85">
        <v>1734163</v>
      </c>
    </row>
    <row r="43" spans="1:4" x14ac:dyDescent="0.2">
      <c r="A43" s="31" t="s">
        <v>52</v>
      </c>
      <c r="B43" s="90">
        <v>0</v>
      </c>
      <c r="C43" s="91">
        <v>0</v>
      </c>
      <c r="D43" s="90">
        <v>0</v>
      </c>
    </row>
    <row r="44" spans="1:4" x14ac:dyDescent="0.2">
      <c r="A44" s="23" t="s">
        <v>4</v>
      </c>
      <c r="B44" s="92">
        <f>D44+PL!B32</f>
        <v>437989</v>
      </c>
      <c r="C44" s="93">
        <f>576693+PL!C32</f>
        <v>627181</v>
      </c>
      <c r="D44" s="92">
        <v>384572</v>
      </c>
    </row>
    <row r="45" spans="1:4" x14ac:dyDescent="0.2">
      <c r="A45" s="8" t="s">
        <v>20</v>
      </c>
      <c r="B45" s="32">
        <f>SUM(B42:B44)</f>
        <v>2172152</v>
      </c>
      <c r="C45" s="32">
        <f>SUM(C42:C44)</f>
        <v>1928839</v>
      </c>
      <c r="D45" s="32">
        <f>SUM(D42:D44)</f>
        <v>2118735</v>
      </c>
    </row>
    <row r="46" spans="1:4" x14ac:dyDescent="0.2">
      <c r="A46" s="3"/>
      <c r="B46" s="33"/>
      <c r="C46" s="33"/>
      <c r="D46" s="33"/>
    </row>
    <row r="47" spans="1:4" ht="13.5" thickBot="1" x14ac:dyDescent="0.25">
      <c r="A47" s="34" t="s">
        <v>21</v>
      </c>
      <c r="B47" s="35">
        <f>B39+B45</f>
        <v>14930539</v>
      </c>
      <c r="C47" s="35">
        <f>C39+C45</f>
        <v>12919723</v>
      </c>
      <c r="D47" s="35">
        <f>D39+D45</f>
        <v>15407775</v>
      </c>
    </row>
    <row r="48" spans="1:4" ht="13.5" thickTop="1" x14ac:dyDescent="0.2">
      <c r="A48" s="11"/>
    </row>
    <row r="49" spans="1:4" x14ac:dyDescent="0.2">
      <c r="A49" s="36"/>
      <c r="B49" s="37"/>
      <c r="C49" s="37"/>
      <c r="D49" s="37"/>
    </row>
    <row r="52" spans="1:4" x14ac:dyDescent="0.2">
      <c r="A52" s="38" t="s">
        <v>47</v>
      </c>
      <c r="B52" s="39"/>
      <c r="C52" s="38" t="s">
        <v>47</v>
      </c>
      <c r="D52" s="39"/>
    </row>
    <row r="53" spans="1:4" x14ac:dyDescent="0.2">
      <c r="A53" s="1" t="s">
        <v>48</v>
      </c>
      <c r="B53" s="16"/>
      <c r="C53" s="1" t="s">
        <v>49</v>
      </c>
      <c r="D53" s="16"/>
    </row>
    <row r="54" spans="1:4" x14ac:dyDescent="0.2">
      <c r="A54" s="1" t="s">
        <v>54</v>
      </c>
      <c r="B54" s="16"/>
      <c r="C54" s="1" t="s">
        <v>50</v>
      </c>
      <c r="D54" s="16"/>
    </row>
    <row r="57" spans="1:4" x14ac:dyDescent="0.2">
      <c r="A57" s="38" t="s">
        <v>73</v>
      </c>
    </row>
    <row r="58" spans="1:4" x14ac:dyDescent="0.2">
      <c r="A58" s="38" t="s">
        <v>70</v>
      </c>
      <c r="B58" s="79">
        <v>-11115</v>
      </c>
      <c r="C58" s="79">
        <v>-500</v>
      </c>
      <c r="D58" s="80">
        <v>-10735</v>
      </c>
    </row>
    <row r="59" spans="1:4" x14ac:dyDescent="0.2">
      <c r="A59" s="38" t="s">
        <v>71</v>
      </c>
      <c r="B59" s="79">
        <v>-519932</v>
      </c>
      <c r="C59" s="79">
        <v>-362574</v>
      </c>
      <c r="D59" s="79">
        <v>-484179</v>
      </c>
    </row>
    <row r="60" spans="1:4" x14ac:dyDescent="0.2">
      <c r="A60" s="38" t="s">
        <v>72</v>
      </c>
      <c r="B60" s="79">
        <v>9479</v>
      </c>
      <c r="C60" s="79">
        <v>9212</v>
      </c>
      <c r="D60" s="81">
        <v>8891</v>
      </c>
    </row>
  </sheetData>
  <phoneticPr fontId="0" type="noConversion"/>
  <pageMargins left="0.75" right="0.75" top="1" bottom="1" header="0.5" footer="0.5"/>
  <pageSetup paperSize="9" scale="7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topLeftCell="A25" zoomScale="130" zoomScaleNormal="130" workbookViewId="0">
      <selection activeCell="B32" sqref="B32"/>
    </sheetView>
  </sheetViews>
  <sheetFormatPr defaultRowHeight="12.75" x14ac:dyDescent="0.2"/>
  <cols>
    <col min="1" max="1" width="43.42578125" style="76" customWidth="1"/>
    <col min="2" max="2" width="12" style="40" customWidth="1"/>
    <col min="3" max="3" width="12.140625" style="40" customWidth="1"/>
    <col min="4" max="4" width="17" style="40" customWidth="1"/>
    <col min="5" max="6" width="9.140625" style="40"/>
    <col min="7" max="7" width="24.5703125" style="40" customWidth="1"/>
    <col min="8" max="16384" width="9.140625" style="40"/>
  </cols>
  <sheetData>
    <row r="1" spans="1:3" x14ac:dyDescent="0.2">
      <c r="A1" s="1" t="s">
        <v>44</v>
      </c>
    </row>
    <row r="2" spans="1:3" x14ac:dyDescent="0.2">
      <c r="A2" s="1"/>
    </row>
    <row r="3" spans="1:3" x14ac:dyDescent="0.2">
      <c r="A3" s="1" t="s">
        <v>29</v>
      </c>
      <c r="B3" s="41"/>
      <c r="C3" s="41"/>
    </row>
    <row r="4" spans="1:3" x14ac:dyDescent="0.2">
      <c r="A4" s="3" t="s">
        <v>79</v>
      </c>
      <c r="B4" s="42"/>
      <c r="C4" s="42"/>
    </row>
    <row r="5" spans="1:3" x14ac:dyDescent="0.2">
      <c r="A5" s="43"/>
      <c r="B5" s="42"/>
      <c r="C5" s="42"/>
    </row>
    <row r="6" spans="1:3" ht="25.5" x14ac:dyDescent="0.2">
      <c r="A6" s="5"/>
      <c r="B6" s="44" t="s">
        <v>77</v>
      </c>
      <c r="C6" s="44" t="s">
        <v>78</v>
      </c>
    </row>
    <row r="7" spans="1:3" ht="13.5" thickBot="1" x14ac:dyDescent="0.25">
      <c r="A7" s="5"/>
      <c r="B7" s="45" t="s">
        <v>10</v>
      </c>
      <c r="C7" s="45" t="s">
        <v>10</v>
      </c>
    </row>
    <row r="8" spans="1:3" x14ac:dyDescent="0.2">
      <c r="A8" s="46" t="s">
        <v>30</v>
      </c>
      <c r="B8" s="47">
        <f>234683-13775+4152</f>
        <v>225060</v>
      </c>
      <c r="C8" s="47">
        <v>215761</v>
      </c>
    </row>
    <row r="9" spans="1:3" x14ac:dyDescent="0.2">
      <c r="A9" s="46" t="s">
        <v>31</v>
      </c>
      <c r="B9" s="47">
        <v>-56069</v>
      </c>
      <c r="C9" s="47">
        <v>-59874</v>
      </c>
    </row>
    <row r="10" spans="1:3" x14ac:dyDescent="0.2">
      <c r="A10" s="3" t="s">
        <v>33</v>
      </c>
      <c r="B10" s="48">
        <f>SUM(B8:B9)</f>
        <v>168991</v>
      </c>
      <c r="C10" s="49">
        <f>SUM(C8:C9)</f>
        <v>155887</v>
      </c>
    </row>
    <row r="11" spans="1:3" x14ac:dyDescent="0.2">
      <c r="A11" s="19" t="s">
        <v>32</v>
      </c>
      <c r="B11" s="47">
        <f>5054+3691</f>
        <v>8745</v>
      </c>
      <c r="C11" s="96">
        <f>19621+430</f>
        <v>20051</v>
      </c>
    </row>
    <row r="12" spans="1:3" x14ac:dyDescent="0.2">
      <c r="A12" s="50" t="s">
        <v>5</v>
      </c>
      <c r="B12" s="51">
        <f>B10+B11</f>
        <v>177736</v>
      </c>
      <c r="C12" s="51">
        <f>C10+C11</f>
        <v>175938</v>
      </c>
    </row>
    <row r="13" spans="1:3" x14ac:dyDescent="0.2">
      <c r="A13" s="52"/>
      <c r="C13" s="53"/>
    </row>
    <row r="14" spans="1:3" x14ac:dyDescent="0.2">
      <c r="A14" s="5" t="s">
        <v>34</v>
      </c>
      <c r="B14" s="47">
        <v>75466</v>
      </c>
      <c r="C14" s="47">
        <v>66428</v>
      </c>
    </row>
    <row r="15" spans="1:3" x14ac:dyDescent="0.2">
      <c r="A15" s="5" t="s">
        <v>35</v>
      </c>
      <c r="B15" s="47">
        <v>-53672</v>
      </c>
      <c r="C15" s="96">
        <v>-11705</v>
      </c>
    </row>
    <row r="16" spans="1:3" x14ac:dyDescent="0.2">
      <c r="A16" s="52" t="s">
        <v>43</v>
      </c>
      <c r="B16" s="47">
        <v>50971</v>
      </c>
      <c r="C16" s="96">
        <v>27133</v>
      </c>
    </row>
    <row r="17" spans="1:4" x14ac:dyDescent="0.2">
      <c r="A17" s="52" t="s">
        <v>67</v>
      </c>
      <c r="B17" s="47">
        <v>151</v>
      </c>
      <c r="C17" s="96">
        <v>370</v>
      </c>
      <c r="D17" s="54"/>
    </row>
    <row r="18" spans="1:4" x14ac:dyDescent="0.2">
      <c r="A18" s="52" t="s">
        <v>56</v>
      </c>
      <c r="B18" s="55" t="s">
        <v>51</v>
      </c>
      <c r="C18" s="55" t="s">
        <v>51</v>
      </c>
      <c r="D18" s="54"/>
    </row>
    <row r="19" spans="1:4" x14ac:dyDescent="0.2">
      <c r="A19" s="50" t="s">
        <v>36</v>
      </c>
      <c r="B19" s="56">
        <f>SUM(B14:B18)</f>
        <v>72916</v>
      </c>
      <c r="C19" s="56">
        <f>SUM(C14:C17)</f>
        <v>82226</v>
      </c>
    </row>
    <row r="20" spans="1:4" x14ac:dyDescent="0.2">
      <c r="A20" s="52"/>
      <c r="B20" s="57"/>
      <c r="C20" s="58"/>
    </row>
    <row r="21" spans="1:4" x14ac:dyDescent="0.2">
      <c r="A21" s="52" t="s">
        <v>37</v>
      </c>
      <c r="B21" s="47">
        <f>B12+B19</f>
        <v>250652</v>
      </c>
      <c r="C21" s="47">
        <f>C12+C19</f>
        <v>258164</v>
      </c>
    </row>
    <row r="22" spans="1:4" x14ac:dyDescent="0.2">
      <c r="A22" s="52" t="s">
        <v>38</v>
      </c>
      <c r="B22" s="47">
        <v>-197342</v>
      </c>
      <c r="C22" s="96">
        <v>-202418</v>
      </c>
    </row>
    <row r="23" spans="1:4" ht="13.5" thickBot="1" x14ac:dyDescent="0.25">
      <c r="A23" s="59" t="s">
        <v>41</v>
      </c>
      <c r="B23" s="60">
        <f>B21+B22</f>
        <v>53310</v>
      </c>
      <c r="C23" s="60">
        <f t="shared" ref="C23" si="0">C21+C22</f>
        <v>55746</v>
      </c>
    </row>
    <row r="24" spans="1:4" ht="13.5" thickTop="1" x14ac:dyDescent="0.2">
      <c r="A24" s="61"/>
      <c r="B24" s="62"/>
      <c r="C24" s="62"/>
    </row>
    <row r="25" spans="1:4" ht="25.5" x14ac:dyDescent="0.2">
      <c r="A25" s="18" t="s">
        <v>39</v>
      </c>
      <c r="B25" s="47">
        <f>3272+588-603</f>
        <v>3257</v>
      </c>
      <c r="C25" s="96">
        <f>-3855+598-468</f>
        <v>-3725</v>
      </c>
    </row>
    <row r="26" spans="1:4" x14ac:dyDescent="0.2">
      <c r="A26" s="63"/>
      <c r="B26" s="64"/>
      <c r="C26" s="65"/>
    </row>
    <row r="27" spans="1:4" ht="13.5" thickBot="1" x14ac:dyDescent="0.25">
      <c r="A27" s="59" t="s">
        <v>40</v>
      </c>
      <c r="B27" s="66">
        <f>B23+B25</f>
        <v>56567</v>
      </c>
      <c r="C27" s="66">
        <f t="shared" ref="C27" si="1">C23+C25</f>
        <v>52021</v>
      </c>
    </row>
    <row r="28" spans="1:4" ht="13.5" thickTop="1" x14ac:dyDescent="0.2">
      <c r="A28" s="67"/>
      <c r="B28" s="68"/>
      <c r="C28" s="58"/>
    </row>
    <row r="29" spans="1:4" x14ac:dyDescent="0.2">
      <c r="A29" s="69" t="s">
        <v>6</v>
      </c>
      <c r="B29" s="70">
        <v>-3150</v>
      </c>
      <c r="C29" s="70">
        <v>-1533</v>
      </c>
    </row>
    <row r="30" spans="1:4" ht="13.5" thickBot="1" x14ac:dyDescent="0.25">
      <c r="A30" s="59" t="s">
        <v>7</v>
      </c>
      <c r="B30" s="71">
        <f>B29+B27</f>
        <v>53417</v>
      </c>
      <c r="C30" s="71">
        <f t="shared" ref="C30" si="2">C29+C27</f>
        <v>50488</v>
      </c>
    </row>
    <row r="31" spans="1:4" ht="13.5" thickTop="1" x14ac:dyDescent="0.2">
      <c r="A31" s="72"/>
      <c r="B31" s="73"/>
      <c r="C31" s="68"/>
    </row>
    <row r="32" spans="1:4" ht="13.5" thickBot="1" x14ac:dyDescent="0.25">
      <c r="A32" s="74" t="s">
        <v>42</v>
      </c>
      <c r="B32" s="71">
        <f>B30</f>
        <v>53417</v>
      </c>
      <c r="C32" s="71">
        <f>C30</f>
        <v>50488</v>
      </c>
    </row>
    <row r="33" spans="1:3" ht="13.5" thickTop="1" x14ac:dyDescent="0.2">
      <c r="A33" s="75" t="s">
        <v>8</v>
      </c>
      <c r="B33" s="77">
        <f>B32/346832573*1000</f>
        <v>0.15401379270106788</v>
      </c>
      <c r="C33" s="77">
        <f>C32/260331650*1000</f>
        <v>0.1939372335250055</v>
      </c>
    </row>
    <row r="36" spans="1:3" x14ac:dyDescent="0.2">
      <c r="A36" s="38" t="s">
        <v>47</v>
      </c>
      <c r="B36" s="38" t="s">
        <v>47</v>
      </c>
    </row>
    <row r="37" spans="1:3" x14ac:dyDescent="0.2">
      <c r="A37" s="1" t="s">
        <v>48</v>
      </c>
      <c r="B37" s="1" t="s">
        <v>49</v>
      </c>
    </row>
    <row r="38" spans="1:3" x14ac:dyDescent="0.2">
      <c r="A38" s="1" t="s">
        <v>54</v>
      </c>
      <c r="B38" s="1" t="s">
        <v>50</v>
      </c>
    </row>
    <row r="41" spans="1:3" x14ac:dyDescent="0.2">
      <c r="A41" s="76" t="s">
        <v>74</v>
      </c>
      <c r="B41" s="82">
        <v>21868</v>
      </c>
      <c r="C41" s="82">
        <v>13345</v>
      </c>
    </row>
    <row r="42" spans="1:3" x14ac:dyDescent="0.2">
      <c r="A42" s="76" t="s">
        <v>75</v>
      </c>
      <c r="B42" s="83">
        <v>6.3050594731769896E-2</v>
      </c>
      <c r="C42" s="84">
        <v>5.1261535045777185E-2</v>
      </c>
    </row>
  </sheetData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BS</vt:lpstr>
      <vt:lpstr>PL</vt:lpstr>
      <vt:lpstr>BS!Область_печати</vt:lpstr>
      <vt:lpstr>PL!Область_печати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Нарбекова Мээрим Уланбековна</cp:lastModifiedBy>
  <cp:lastPrinted>2015-11-04T11:45:51Z</cp:lastPrinted>
  <dcterms:created xsi:type="dcterms:W3CDTF">1996-10-08T23:32:33Z</dcterms:created>
  <dcterms:modified xsi:type="dcterms:W3CDTF">2021-03-10T11:43:56Z</dcterms:modified>
</cp:coreProperties>
</file>