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нбкр\Фин отчет на сайт\Ежемесячный\Фин отчет февраль 2021\"/>
    </mc:Choice>
  </mc:AlternateContent>
  <bookViews>
    <workbookView xWindow="0" yWindow="0" windowWidth="24000" windowHeight="9735" tabRatio="449"/>
  </bookViews>
  <sheets>
    <sheet name="BS" sheetId="3" r:id="rId1"/>
    <sheet name="PL" sheetId="6" r:id="rId2"/>
  </sheets>
  <definedNames>
    <definedName name="_xlnm.Print_Area" localSheetId="0">BS!$A$3:$D$50</definedName>
    <definedName name="_xlnm.Print_Area" localSheetId="1">PL!$A$3:$C$33</definedName>
  </definedNames>
  <calcPr calcId="152511"/>
</workbook>
</file>

<file path=xl/calcChain.xml><?xml version="1.0" encoding="utf-8"?>
<calcChain xmlns="http://schemas.openxmlformats.org/spreadsheetml/2006/main">
  <c r="C44" i="3" l="1"/>
  <c r="B44" i="3"/>
  <c r="C25" i="6"/>
  <c r="B25" i="6"/>
  <c r="C21" i="6"/>
  <c r="B21" i="6"/>
  <c r="C11" i="6"/>
  <c r="B11" i="6"/>
  <c r="B8" i="6"/>
  <c r="C38" i="3"/>
  <c r="B38" i="3"/>
  <c r="C35" i="3"/>
  <c r="B35" i="3"/>
  <c r="B32" i="3"/>
  <c r="B31" i="3"/>
  <c r="D27" i="3"/>
  <c r="D26" i="3"/>
  <c r="C19" i="3"/>
  <c r="B19" i="3"/>
  <c r="B45" i="3" l="1"/>
  <c r="B12" i="3" l="1"/>
  <c r="C12" i="3"/>
  <c r="D22" i="3" l="1"/>
  <c r="C22" i="3"/>
  <c r="B22" i="3"/>
  <c r="B10" i="6" l="1"/>
  <c r="B12" i="6" s="1"/>
  <c r="B19" i="6"/>
  <c r="C10" i="6"/>
  <c r="C12" i="6" s="1"/>
  <c r="B18" i="3"/>
  <c r="B13" i="3"/>
  <c r="D12" i="3"/>
  <c r="D13" i="3" s="1"/>
  <c r="D18" i="3"/>
  <c r="C13" i="3"/>
  <c r="C18" i="3"/>
  <c r="C19" i="6"/>
  <c r="B39" i="3"/>
  <c r="C45" i="3"/>
  <c r="D45" i="3"/>
  <c r="D39" i="3"/>
  <c r="C39" i="3"/>
  <c r="C23" i="6" l="1"/>
  <c r="C27" i="6" s="1"/>
  <c r="C30" i="6" s="1"/>
  <c r="C32" i="6" s="1"/>
  <c r="C33" i="6" s="1"/>
  <c r="B23" i="6"/>
  <c r="B27" i="6" s="1"/>
  <c r="B30" i="6" s="1"/>
  <c r="B32" i="6" s="1"/>
  <c r="B33" i="6" s="1"/>
  <c r="D47" i="3"/>
  <c r="C47" i="3"/>
  <c r="B47" i="3"/>
  <c r="C23" i="3"/>
  <c r="C28" i="3" s="1"/>
  <c r="D23" i="3"/>
  <c r="D28" i="3" s="1"/>
  <c r="B23" i="3"/>
  <c r="B28" i="3" s="1"/>
</calcChain>
</file>

<file path=xl/sharedStrings.xml><?xml version="1.0" encoding="utf-8"?>
<sst xmlns="http://schemas.openxmlformats.org/spreadsheetml/2006/main" count="94" uniqueCount="80">
  <si>
    <t>The correspondent account in NBKR</t>
  </si>
  <si>
    <t>Investments held to maturity</t>
  </si>
  <si>
    <t>Deferred tax liabilities</t>
  </si>
  <si>
    <t>Share capital</t>
  </si>
  <si>
    <t>Retained earnings</t>
  </si>
  <si>
    <t>Net interest income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</si>
  <si>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</si>
  <si>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</si>
  <si>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</si>
  <si>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</si>
  <si>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</si>
  <si>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</si>
  <si>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</si>
  <si>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</si>
  <si>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</si>
  <si>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</si>
  <si>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</si>
  <si>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</si>
  <si>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</si>
  <si>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</si>
  <si>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</si>
  <si>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</si>
  <si>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</si>
  <si>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</si>
  <si>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</si>
  <si>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>Loans to customers</t>
  </si>
  <si>
    <t>Loans to other financial institutions</t>
  </si>
  <si>
    <t>"Nostro" Accounts in commercial banks</t>
  </si>
  <si>
    <t>Cash and cash equivalents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</si>
  <si>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</si>
  <si>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</si>
  <si>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</si>
  <si>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</si>
  <si>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</si>
  <si>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</si>
  <si>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</si>
  <si>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</si>
  <si>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</si>
  <si>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</si>
  <si>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</si>
  <si>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</si>
  <si>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</si>
  <si>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</si>
  <si>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</si>
  <si>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Open Joint Stock Company "Commercial Bank KYRGYZSTAN"</t>
  </si>
  <si>
    <t>Statement of financial position</t>
  </si>
  <si>
    <t>Total loans</t>
  </si>
  <si>
    <t>________________________________</t>
  </si>
  <si>
    <t>Mr. N. ILEBAEV</t>
  </si>
  <si>
    <t>Ms. E. DJENBAEVA</t>
  </si>
  <si>
    <t xml:space="preserve">Chief Accountant </t>
  </si>
  <si>
    <t>-</t>
  </si>
  <si>
    <t>Additionally paid up capital</t>
  </si>
  <si>
    <t>Total money market assets</t>
  </si>
  <si>
    <t>CEO</t>
  </si>
  <si>
    <t>Reverse REPO agreement transactions</t>
  </si>
  <si>
    <t>Dividends from investments to shares</t>
  </si>
  <si>
    <t>Accounts of banks and other financial institutions</t>
  </si>
  <si>
    <t>Accounts and deposits with banks and other financial 
institutions</t>
  </si>
  <si>
    <t>REPO agreement transactions</t>
  </si>
  <si>
    <t>Open Joint Stock Company "Commercial bank KYRGYZSTAN"</t>
  </si>
  <si>
    <t>Net "Nostro" Accounts in commercial banks</t>
  </si>
  <si>
    <t>Provision for impairment losses on "Nostro" Accounts in commercial banks</t>
  </si>
  <si>
    <t>Provision for impairment losses on Loans to other financial institutions</t>
  </si>
  <si>
    <t>Provision for impairment losses on Loans to customers</t>
  </si>
  <si>
    <t>Net loans to customers</t>
  </si>
  <si>
    <t>Net loans to other financial institutions</t>
  </si>
  <si>
    <t xml:space="preserve">Other income </t>
  </si>
  <si>
    <t>Loan discount</t>
  </si>
  <si>
    <t>December 2020</t>
  </si>
  <si>
    <t>* Allowance for impairment on loans granted to financial institutions in accordance with the requirements of the NBKR</t>
  </si>
  <si>
    <t>* Allowance for impairment losses on loans to customers in accordance with the requirements of the NBKR</t>
  </si>
  <si>
    <t>* Estimated reserves for guarantees in accordance with NBKR requirements</t>
  </si>
  <si>
    <t>Reference</t>
  </si>
  <si>
    <t>* Profit in accordance with the requirements of the NBKR</t>
  </si>
  <si>
    <t>* Earnings per share in accordance with the requirements of the NBKR</t>
  </si>
  <si>
    <t>As at 31 January 2021</t>
  </si>
  <si>
    <t>January        2021</t>
  </si>
  <si>
    <t>January        2020</t>
  </si>
  <si>
    <t>For the period ended 31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</si>
</sst>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_(* #,##0.000000_);_(* \(#,##0.000000\);_(* &quot;-&quot;??_);_(@_)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3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10" borderId="0" applyNumberFormat="0" applyBorder="0" applyAlignment="0" applyProtection="0"/>
    <xf numFmtId="0" fontId="32" fillId="40" borderId="0" applyNumberFormat="0" applyBorder="0" applyAlignment="0" applyProtection="0"/>
    <xf numFmtId="0" fontId="31" fillId="14" borderId="0" applyNumberFormat="0" applyBorder="0" applyAlignment="0" applyProtection="0"/>
    <xf numFmtId="0" fontId="32" fillId="41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1" fillId="22" borderId="0" applyNumberFormat="0" applyBorder="0" applyAlignment="0" applyProtection="0"/>
    <xf numFmtId="0" fontId="32" fillId="38" borderId="0" applyNumberFormat="0" applyBorder="0" applyAlignment="0" applyProtection="0"/>
    <xf numFmtId="0" fontId="31" fillId="26" borderId="0" applyNumberFormat="0" applyBorder="0" applyAlignment="0" applyProtection="0"/>
    <xf numFmtId="0" fontId="32" fillId="42" borderId="0" applyNumberFormat="0" applyBorder="0" applyAlignment="0" applyProtection="0"/>
    <xf numFmtId="0" fontId="31" fillId="30" borderId="0" applyNumberFormat="0" applyBorder="0" applyAlignment="0" applyProtection="0"/>
    <xf numFmtId="0" fontId="33" fillId="36" borderId="14" applyNumberFormat="0" applyAlignment="0" applyProtection="0"/>
    <xf numFmtId="0" fontId="23" fillId="6" borderId="8" applyNumberFormat="0" applyAlignment="0" applyProtection="0"/>
    <xf numFmtId="0" fontId="34" fillId="43" borderId="15" applyNumberFormat="0" applyAlignment="0" applyProtection="0"/>
    <xf numFmtId="0" fontId="24" fillId="7" borderId="9" applyNumberFormat="0" applyAlignment="0" applyProtection="0"/>
    <xf numFmtId="0" fontId="35" fillId="43" borderId="14" applyNumberFormat="0" applyAlignment="0" applyProtection="0"/>
    <xf numFmtId="0" fontId="25" fillId="7" borderId="8" applyNumberFormat="0" applyAlignment="0" applyProtection="0"/>
    <xf numFmtId="0" fontId="36" fillId="0" borderId="16" applyNumberFormat="0" applyFill="0" applyAlignment="0" applyProtection="0"/>
    <xf numFmtId="0" fontId="17" fillId="0" borderId="5" applyNumberFormat="0" applyFill="0" applyAlignment="0" applyProtection="0"/>
    <xf numFmtId="0" fontId="37" fillId="0" borderId="17" applyNumberFormat="0" applyFill="0" applyAlignment="0" applyProtection="0"/>
    <xf numFmtId="0" fontId="18" fillId="0" borderId="6" applyNumberFormat="0" applyFill="0" applyAlignment="0" applyProtection="0"/>
    <xf numFmtId="0" fontId="38" fillId="0" borderId="18" applyNumberFormat="0" applyFill="0" applyAlignment="0" applyProtection="0"/>
    <xf numFmtId="0" fontId="19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0" fillId="0" borderId="13" applyNumberFormat="0" applyFill="0" applyAlignment="0" applyProtection="0"/>
    <xf numFmtId="0" fontId="40" fillId="44" borderId="20" applyNumberFormat="0" applyAlignment="0" applyProtection="0"/>
    <xf numFmtId="0" fontId="27" fillId="8" borderId="11" applyNumberFormat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2" fillId="5" borderId="0" applyNumberFormat="0" applyBorder="0" applyAlignment="0" applyProtection="0"/>
    <xf numFmtId="0" fontId="5" fillId="0" borderId="0"/>
    <xf numFmtId="0" fontId="43" fillId="34" borderId="0" applyNumberFormat="0" applyBorder="0" applyAlignment="0" applyProtection="0"/>
    <xf numFmtId="0" fontId="21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5" fillId="0" borderId="22" applyNumberFormat="0" applyFill="0" applyAlignment="0" applyProtection="0"/>
    <xf numFmtId="0" fontId="2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35" borderId="0" applyNumberFormat="0" applyBorder="0" applyAlignment="0" applyProtection="0"/>
    <xf numFmtId="0" fontId="20" fillId="3" borderId="0" applyNumberFormat="0" applyBorder="0" applyAlignment="0" applyProtection="0"/>
  </cellStyleXfs>
  <cellXfs count="97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0" fontId="13" fillId="0" borderId="0" xfId="7" applyFont="1" applyFill="1" applyBorder="1" applyAlignment="1">
      <alignment horizontal="left" wrapText="1"/>
    </xf>
    <xf numFmtId="0" fontId="13" fillId="0" borderId="0" xfId="7" applyFont="1" applyFill="1" applyBorder="1" applyAlignment="1">
      <alignment horizontal="left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3" fontId="9" fillId="0" borderId="3" xfId="2" applyNumberFormat="1" applyFont="1" applyFill="1" applyBorder="1" applyAlignment="1"/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0" fontId="2" fillId="0" borderId="0" xfId="6" applyFont="1" applyBorder="1" applyAlignment="1"/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4" fillId="0" borderId="0" xfId="0" applyFont="1" applyFill="1" applyAlignment="1"/>
    <xf numFmtId="167" fontId="15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14" fontId="2" fillId="0" borderId="0" xfId="7" applyNumberFormat="1" applyFont="1" applyFill="1" applyBorder="1" applyAlignment="1">
      <alignment horizontal="center" wrapText="1"/>
    </xf>
    <xf numFmtId="14" fontId="2" fillId="0" borderId="1" xfId="7" applyNumberFormat="1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167" fontId="9" fillId="2" borderId="0" xfId="8" applyNumberFormat="1" applyFont="1" applyFill="1" applyAlignment="1">
      <alignment vertical="center"/>
    </xf>
    <xf numFmtId="167" fontId="9" fillId="0" borderId="0" xfId="8" applyNumberFormat="1" applyFont="1" applyFill="1" applyAlignment="1">
      <alignment vertical="center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0" fontId="2" fillId="0" borderId="0" xfId="7" applyFont="1" applyFill="1" applyBorder="1" applyAlignment="1">
      <alignment vertical="center"/>
    </xf>
    <xf numFmtId="167" fontId="11" fillId="0" borderId="0" xfId="9" applyNumberFormat="1" applyFont="1" applyFill="1"/>
    <xf numFmtId="167" fontId="2" fillId="2" borderId="0" xfId="8" applyNumberFormat="1" applyFont="1" applyFill="1" applyAlignment="1">
      <alignment horizontal="right" vertical="center"/>
    </xf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0" fontId="12" fillId="0" borderId="0" xfId="6" applyFont="1" applyAlignment="1"/>
    <xf numFmtId="167" fontId="9" fillId="0" borderId="3" xfId="8" applyNumberFormat="1" applyFont="1" applyFill="1" applyBorder="1" applyAlignment="1">
      <alignment vertical="center"/>
    </xf>
    <xf numFmtId="0" fontId="12" fillId="0" borderId="0" xfId="9" applyFont="1" applyFill="1" applyAlignment="1"/>
    <xf numFmtId="167" fontId="8" fillId="0" borderId="0" xfId="8" applyNumberFormat="1" applyFont="1" applyFill="1" applyBorder="1" applyAlignment="1">
      <alignment vertical="center"/>
    </xf>
    <xf numFmtId="0" fontId="2" fillId="0" borderId="0" xfId="9" applyFont="1" applyFill="1" applyAlignment="1"/>
    <xf numFmtId="167" fontId="8" fillId="0" borderId="0" xfId="8" applyNumberFormat="1" applyFont="1" applyFill="1" applyAlignment="1">
      <alignment vertical="center"/>
    </xf>
    <xf numFmtId="167" fontId="8" fillId="0" borderId="0" xfId="8" applyNumberFormat="1" applyFont="1" applyFill="1" applyAlignment="1">
      <alignment vertical="center" wrapText="1"/>
    </xf>
    <xf numFmtId="167" fontId="12" fillId="0" borderId="3" xfId="11" applyNumberFormat="1" applyFont="1" applyFill="1" applyBorder="1" applyAlignment="1">
      <alignment vertical="center"/>
    </xf>
    <xf numFmtId="0" fontId="12" fillId="0" borderId="0" xfId="6" applyFont="1" applyFill="1" applyAlignment="1"/>
    <xf numFmtId="167" fontId="2" fillId="0" borderId="0" xfId="11" applyNumberFormat="1" applyFont="1" applyFill="1" applyBorder="1" applyAlignment="1">
      <alignment vertical="center"/>
    </xf>
    <xf numFmtId="0" fontId="2" fillId="0" borderId="0" xfId="7" applyFont="1" applyBorder="1" applyAlignment="1"/>
    <xf numFmtId="167" fontId="2" fillId="2" borderId="0" xfId="11" applyNumberFormat="1" applyFont="1" applyFill="1" applyBorder="1" applyAlignment="1"/>
    <xf numFmtId="167" fontId="10" fillId="0" borderId="3" xfId="9" applyNumberFormat="1" applyFont="1" applyFill="1" applyBorder="1" applyAlignment="1">
      <alignment vertical="center"/>
    </xf>
    <xf numFmtId="0" fontId="10" fillId="0" borderId="0" xfId="9" applyFont="1" applyFill="1" applyAlignment="1"/>
    <xf numFmtId="167" fontId="11" fillId="0" borderId="0" xfId="9" applyNumberFormat="1" applyFont="1" applyFill="1" applyBorder="1" applyAlignment="1">
      <alignment vertical="center"/>
    </xf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169" fontId="2" fillId="0" borderId="0" xfId="11" applyNumberFormat="1" applyFont="1" applyFill="1" applyBorder="1" applyAlignment="1"/>
    <xf numFmtId="3" fontId="2" fillId="2" borderId="0" xfId="8" applyNumberFormat="1" applyFont="1" applyFill="1" applyAlignment="1">
      <alignment horizontal="right" wrapText="1"/>
    </xf>
    <xf numFmtId="167" fontId="11" fillId="0" borderId="0" xfId="0" applyNumberFormat="1" applyFont="1" applyFill="1" applyAlignment="1">
      <alignment horizontal="right"/>
    </xf>
    <xf numFmtId="167" fontId="11" fillId="2" borderId="0" xfId="0" applyNumberFormat="1" applyFont="1" applyFill="1"/>
    <xf numFmtId="167" fontId="11" fillId="2" borderId="0" xfId="11" applyNumberFormat="1" applyFont="1" applyFill="1"/>
    <xf numFmtId="167" fontId="11" fillId="0" borderId="0" xfId="11" applyNumberFormat="1" applyFont="1" applyFill="1"/>
    <xf numFmtId="169" fontId="11" fillId="0" borderId="0" xfId="0" applyNumberFormat="1" applyFont="1" applyFill="1"/>
    <xf numFmtId="170" fontId="11" fillId="0" borderId="0" xfId="11" applyNumberFormat="1" applyFont="1" applyFill="1"/>
    <xf numFmtId="3" fontId="2" fillId="2" borderId="0" xfId="1" applyNumberFormat="1" applyFont="1" applyFill="1" applyAlignment="1">
      <alignment horizontal="right" wrapText="1"/>
    </xf>
    <xf numFmtId="3" fontId="8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8" fillId="2" borderId="0" xfId="8" applyNumberFormat="1" applyFont="1" applyFill="1" applyAlignment="1">
      <alignment horizontal="right" wrapText="1"/>
    </xf>
    <xf numFmtId="3" fontId="8" fillId="2" borderId="0" xfId="8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vertical="center" wrapText="1"/>
    </xf>
    <xf numFmtId="167" fontId="8" fillId="2" borderId="0" xfId="8" applyNumberFormat="1" applyFont="1" applyFill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wrapText="1"/>
    </xf>
    <xf numFmtId="3" fontId="8" fillId="2" borderId="4" xfId="1" applyNumberFormat="1" applyFont="1" applyFill="1" applyBorder="1" applyAlignment="1">
      <alignment horizontal="right" wrapText="1"/>
    </xf>
    <xf numFmtId="167" fontId="2" fillId="0" borderId="0" xfId="8" applyNumberFormat="1" applyFont="1" applyFill="1" applyAlignment="1">
      <alignment horizontal="right" wrapText="1"/>
    </xf>
    <xf numFmtId="3" fontId="2" fillId="0" borderId="0" xfId="1" applyNumberFormat="1" applyFont="1" applyFill="1" applyAlignment="1">
      <alignment horizontal="right" wrapText="1"/>
    </xf>
    <xf numFmtId="167" fontId="8" fillId="2" borderId="0" xfId="8" applyNumberFormat="1" applyFont="1" applyFill="1" applyAlignment="1">
      <alignment horizontal="right"/>
    </xf>
  </cellXfs>
  <cellStyles count="243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3" xfId="1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 2" xfId="10"/>
    <cellStyle name="Финансовый 3" xfId="11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27" zoomScale="130" zoomScaleNormal="130" workbookViewId="0">
      <selection activeCell="D49" sqref="D49"/>
    </sheetView>
  </sheetViews>
  <sheetFormatPr defaultRowHeight="12.75" x14ac:dyDescent="0.2"/>
  <cols>
    <col min="1" max="1" width="37.42578125" style="38" customWidth="1"/>
    <col min="2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60</v>
      </c>
    </row>
    <row r="2" spans="1:5" x14ac:dyDescent="0.2">
      <c r="A2" s="1"/>
    </row>
    <row r="3" spans="1:5" x14ac:dyDescent="0.2">
      <c r="A3" s="1" t="s">
        <v>45</v>
      </c>
    </row>
    <row r="4" spans="1:5" ht="12.75" customHeight="1" x14ac:dyDescent="0.2">
      <c r="A4" s="3" t="s">
        <v>76</v>
      </c>
      <c r="B4" s="4"/>
      <c r="C4" s="4"/>
      <c r="D4" s="4"/>
    </row>
    <row r="5" spans="1:5" s="7" customFormat="1" ht="25.5" x14ac:dyDescent="0.2">
      <c r="A5" s="5"/>
      <c r="B5" s="6" t="s">
        <v>77</v>
      </c>
      <c r="C5" s="6" t="s">
        <v>78</v>
      </c>
      <c r="D5" s="6" t="s">
        <v>69</v>
      </c>
      <c r="E5" s="2"/>
    </row>
    <row r="6" spans="1:5" ht="13.5" thickBot="1" x14ac:dyDescent="0.25">
      <c r="A6" s="8"/>
      <c r="B6" s="9" t="s">
        <v>10</v>
      </c>
      <c r="C6" s="9" t="s">
        <v>10</v>
      </c>
      <c r="D6" s="9" t="s">
        <v>10</v>
      </c>
    </row>
    <row r="7" spans="1:5" x14ac:dyDescent="0.2">
      <c r="A7" s="3" t="s">
        <v>9</v>
      </c>
      <c r="B7" s="10"/>
      <c r="C7" s="10"/>
      <c r="D7" s="10"/>
    </row>
    <row r="8" spans="1:5" x14ac:dyDescent="0.2">
      <c r="A8" s="11" t="s">
        <v>28</v>
      </c>
      <c r="B8" s="85">
        <v>2683007.9485200001</v>
      </c>
      <c r="C8" s="86">
        <v>1920135</v>
      </c>
      <c r="D8" s="85">
        <v>3265493.69</v>
      </c>
    </row>
    <row r="9" spans="1:5" x14ac:dyDescent="0.2">
      <c r="A9" s="12" t="s">
        <v>0</v>
      </c>
      <c r="B9" s="85">
        <v>597495</v>
      </c>
      <c r="C9" s="86">
        <v>920419</v>
      </c>
      <c r="D9" s="85">
        <v>680601</v>
      </c>
    </row>
    <row r="10" spans="1:5" x14ac:dyDescent="0.2">
      <c r="A10" s="12" t="s">
        <v>27</v>
      </c>
      <c r="B10" s="85">
        <v>1096481</v>
      </c>
      <c r="C10" s="86">
        <v>272356</v>
      </c>
      <c r="D10" s="85">
        <v>1072807</v>
      </c>
    </row>
    <row r="11" spans="1:5" ht="25.5" x14ac:dyDescent="0.2">
      <c r="A11" s="13" t="s">
        <v>62</v>
      </c>
      <c r="B11" s="87">
        <v>-5422</v>
      </c>
      <c r="C11" s="88">
        <v>-4712</v>
      </c>
      <c r="D11" s="87">
        <v>-5310</v>
      </c>
    </row>
    <row r="12" spans="1:5" ht="25.5" x14ac:dyDescent="0.2">
      <c r="A12" s="14" t="s">
        <v>61</v>
      </c>
      <c r="B12" s="15">
        <f>B10+B11</f>
        <v>1091059</v>
      </c>
      <c r="C12" s="15">
        <f>C10+C11</f>
        <v>267644</v>
      </c>
      <c r="D12" s="15">
        <f>D10+D11</f>
        <v>1067497</v>
      </c>
    </row>
    <row r="13" spans="1:5" x14ac:dyDescent="0.2">
      <c r="A13" s="3" t="s">
        <v>53</v>
      </c>
      <c r="B13" s="15">
        <f>B8+B9+B12</f>
        <v>4371561.9485200001</v>
      </c>
      <c r="C13" s="15">
        <f>C8+C9+C12</f>
        <v>3108198</v>
      </c>
      <c r="D13" s="15">
        <f>D8+D9+D12</f>
        <v>5013591.6899999995</v>
      </c>
    </row>
    <row r="14" spans="1:5" s="16" customFormat="1" x14ac:dyDescent="0.2">
      <c r="A14" s="11" t="s">
        <v>1</v>
      </c>
      <c r="B14" s="78">
        <v>808481</v>
      </c>
      <c r="C14" s="89">
        <v>1094667</v>
      </c>
      <c r="D14" s="78">
        <v>802794</v>
      </c>
      <c r="E14" s="2"/>
    </row>
    <row r="15" spans="1:5" s="16" customFormat="1" ht="38.25" x14ac:dyDescent="0.2">
      <c r="A15" s="17" t="s">
        <v>58</v>
      </c>
      <c r="B15" s="85">
        <v>95321</v>
      </c>
      <c r="C15" s="86">
        <v>591052</v>
      </c>
      <c r="D15" s="85">
        <v>87493.54</v>
      </c>
      <c r="E15" s="2"/>
    </row>
    <row r="16" spans="1:5" x14ac:dyDescent="0.2">
      <c r="A16" s="11" t="s">
        <v>26</v>
      </c>
      <c r="B16" s="85">
        <v>223527</v>
      </c>
      <c r="C16" s="85">
        <v>345382</v>
      </c>
      <c r="D16" s="85">
        <v>307766.07</v>
      </c>
    </row>
    <row r="17" spans="1:4" ht="25.5" x14ac:dyDescent="0.2">
      <c r="A17" s="18" t="s">
        <v>63</v>
      </c>
      <c r="B17" s="94">
        <v>-4494</v>
      </c>
      <c r="C17" s="94">
        <v>-1865</v>
      </c>
      <c r="D17" s="94">
        <v>-3793</v>
      </c>
    </row>
    <row r="18" spans="1:4" x14ac:dyDescent="0.2">
      <c r="A18" s="14" t="s">
        <v>66</v>
      </c>
      <c r="B18" s="15">
        <f>B16+B17</f>
        <v>219033</v>
      </c>
      <c r="C18" s="15">
        <f>C16+C17</f>
        <v>343517</v>
      </c>
      <c r="D18" s="15">
        <f>D16+D17</f>
        <v>303973.07</v>
      </c>
    </row>
    <row r="19" spans="1:4" x14ac:dyDescent="0.2">
      <c r="A19" s="11" t="s">
        <v>25</v>
      </c>
      <c r="B19" s="95">
        <f>8546738-2139</f>
        <v>8544599</v>
      </c>
      <c r="C19" s="95">
        <f>7033097-3249+13775</f>
        <v>7043623</v>
      </c>
      <c r="D19" s="85">
        <v>8440378</v>
      </c>
    </row>
    <row r="20" spans="1:4" x14ac:dyDescent="0.2">
      <c r="A20" s="19" t="s">
        <v>64</v>
      </c>
      <c r="B20" s="87">
        <v>-388358</v>
      </c>
      <c r="C20" s="94">
        <v>-215598</v>
      </c>
      <c r="D20" s="94">
        <v>-394113</v>
      </c>
    </row>
    <row r="21" spans="1:4" x14ac:dyDescent="0.2">
      <c r="A21" s="19" t="s">
        <v>68</v>
      </c>
      <c r="B21" s="87">
        <v>0</v>
      </c>
      <c r="C21" s="87">
        <v>0</v>
      </c>
      <c r="D21" s="87">
        <v>0</v>
      </c>
    </row>
    <row r="22" spans="1:4" x14ac:dyDescent="0.2">
      <c r="A22" s="14" t="s">
        <v>65</v>
      </c>
      <c r="B22" s="20">
        <f>B19+B20+B21</f>
        <v>8156241</v>
      </c>
      <c r="C22" s="20">
        <f>C19+C20+C21</f>
        <v>6828025</v>
      </c>
      <c r="D22" s="20">
        <f>D19+D20+D21</f>
        <v>8046265</v>
      </c>
    </row>
    <row r="23" spans="1:4" x14ac:dyDescent="0.2">
      <c r="A23" s="21" t="s">
        <v>46</v>
      </c>
      <c r="B23" s="15">
        <f>B18+B22</f>
        <v>8375274</v>
      </c>
      <c r="C23" s="15">
        <f>C18+C22</f>
        <v>7171542</v>
      </c>
      <c r="D23" s="15">
        <f>D18+D22</f>
        <v>8350238.0700000003</v>
      </c>
    </row>
    <row r="24" spans="1:4" ht="25.5" x14ac:dyDescent="0.2">
      <c r="A24" s="17" t="s">
        <v>24</v>
      </c>
      <c r="B24" s="87">
        <v>1202</v>
      </c>
      <c r="C24" s="87">
        <v>0</v>
      </c>
      <c r="D24" s="87">
        <v>4526</v>
      </c>
    </row>
    <row r="25" spans="1:4" x14ac:dyDescent="0.2">
      <c r="A25" s="22" t="s">
        <v>59</v>
      </c>
      <c r="B25" s="87">
        <v>0</v>
      </c>
      <c r="C25" s="87">
        <v>0</v>
      </c>
      <c r="D25" s="87">
        <v>0</v>
      </c>
    </row>
    <row r="26" spans="1:4" x14ac:dyDescent="0.2">
      <c r="A26" s="11" t="s">
        <v>23</v>
      </c>
      <c r="B26" s="85">
        <v>699512</v>
      </c>
      <c r="C26" s="85">
        <v>551073</v>
      </c>
      <c r="D26" s="85">
        <f>545464+37797</f>
        <v>583261</v>
      </c>
    </row>
    <row r="27" spans="1:4" ht="13.5" customHeight="1" x14ac:dyDescent="0.2">
      <c r="A27" s="23" t="s">
        <v>22</v>
      </c>
      <c r="B27" s="85">
        <v>579187</v>
      </c>
      <c r="C27" s="85">
        <v>403191</v>
      </c>
      <c r="D27" s="85">
        <f>603668-37797</f>
        <v>565871</v>
      </c>
    </row>
    <row r="28" spans="1:4" ht="13.5" thickBot="1" x14ac:dyDescent="0.25">
      <c r="A28" s="24" t="s">
        <v>17</v>
      </c>
      <c r="B28" s="25">
        <f>B13+B14+B15+B23+B24+B25+B26+B27</f>
        <v>14930538.948520001</v>
      </c>
      <c r="C28" s="25">
        <f>C13+C14+C15+C23+C24+C25+C26+C27</f>
        <v>12919723</v>
      </c>
      <c r="D28" s="25">
        <f>D13+D14+D15+D23+D24+D25+D26+D27</f>
        <v>15407775.300000001</v>
      </c>
    </row>
    <row r="29" spans="1:4" ht="13.5" thickTop="1" x14ac:dyDescent="0.2">
      <c r="A29" s="3"/>
      <c r="B29" s="26"/>
      <c r="C29" s="26"/>
      <c r="D29" s="26"/>
    </row>
    <row r="30" spans="1:4" x14ac:dyDescent="0.2">
      <c r="A30" s="8" t="s">
        <v>11</v>
      </c>
      <c r="B30" s="27"/>
      <c r="C30" s="27"/>
      <c r="D30" s="27"/>
    </row>
    <row r="31" spans="1:4" x14ac:dyDescent="0.2">
      <c r="A31" s="28" t="s">
        <v>57</v>
      </c>
      <c r="B31" s="85">
        <f>492478+35</f>
        <v>492513</v>
      </c>
      <c r="C31" s="86">
        <v>763622</v>
      </c>
      <c r="D31" s="85">
        <v>878595</v>
      </c>
    </row>
    <row r="32" spans="1:4" x14ac:dyDescent="0.2">
      <c r="A32" s="23" t="s">
        <v>15</v>
      </c>
      <c r="B32" s="78">
        <f>10095790-35</f>
        <v>10095755</v>
      </c>
      <c r="C32" s="89">
        <v>8554603</v>
      </c>
      <c r="D32" s="78">
        <v>10460825</v>
      </c>
    </row>
    <row r="33" spans="1:4" x14ac:dyDescent="0.2">
      <c r="A33" s="23" t="s">
        <v>16</v>
      </c>
      <c r="B33" s="85">
        <v>1453479</v>
      </c>
      <c r="C33" s="85">
        <v>1327379</v>
      </c>
      <c r="D33" s="85">
        <v>1427488</v>
      </c>
    </row>
    <row r="34" spans="1:4" x14ac:dyDescent="0.2">
      <c r="A34" s="23" t="s">
        <v>14</v>
      </c>
      <c r="B34" s="85">
        <v>1550</v>
      </c>
      <c r="C34" s="85">
        <v>0</v>
      </c>
      <c r="D34" s="85">
        <v>0</v>
      </c>
    </row>
    <row r="35" spans="1:4" x14ac:dyDescent="0.2">
      <c r="A35" s="11" t="s">
        <v>2</v>
      </c>
      <c r="B35" s="85">
        <f>15055+11070</f>
        <v>26125</v>
      </c>
      <c r="C35" s="85">
        <f>14455+11070</f>
        <v>25525</v>
      </c>
      <c r="D35" s="85">
        <v>25525</v>
      </c>
    </row>
    <row r="36" spans="1:4" ht="25.5" x14ac:dyDescent="0.2">
      <c r="A36" s="17" t="s">
        <v>13</v>
      </c>
      <c r="B36" s="90">
        <v>136243</v>
      </c>
      <c r="C36" s="90">
        <v>21389</v>
      </c>
      <c r="D36" s="90">
        <v>106912</v>
      </c>
    </row>
    <row r="37" spans="1:4" x14ac:dyDescent="0.2">
      <c r="A37" s="11" t="s">
        <v>55</v>
      </c>
      <c r="B37" s="90">
        <v>154380</v>
      </c>
      <c r="C37" s="90">
        <v>0</v>
      </c>
      <c r="D37" s="90">
        <v>0</v>
      </c>
    </row>
    <row r="38" spans="1:4" x14ac:dyDescent="0.2">
      <c r="A38" s="12" t="s">
        <v>12</v>
      </c>
      <c r="B38" s="85">
        <f>405546-7204</f>
        <v>398342</v>
      </c>
      <c r="C38" s="85">
        <f>305765-7399</f>
        <v>298366</v>
      </c>
      <c r="D38" s="85">
        <v>389695</v>
      </c>
    </row>
    <row r="39" spans="1:4" x14ac:dyDescent="0.2">
      <c r="A39" s="24" t="s">
        <v>18</v>
      </c>
      <c r="B39" s="29">
        <f>SUM(B31:B38)</f>
        <v>12758387</v>
      </c>
      <c r="C39" s="29">
        <f>SUM(C31:C38)</f>
        <v>10990884</v>
      </c>
      <c r="D39" s="29">
        <f>SUM(D31:D38)</f>
        <v>13289040</v>
      </c>
    </row>
    <row r="40" spans="1:4" x14ac:dyDescent="0.2">
      <c r="A40" s="11"/>
      <c r="B40" s="17"/>
      <c r="C40" s="17"/>
      <c r="D40" s="17"/>
    </row>
    <row r="41" spans="1:4" ht="12.75" customHeight="1" x14ac:dyDescent="0.2">
      <c r="A41" s="8" t="s">
        <v>19</v>
      </c>
      <c r="B41" s="30"/>
      <c r="C41" s="30"/>
      <c r="D41" s="30"/>
    </row>
    <row r="42" spans="1:4" x14ac:dyDescent="0.2">
      <c r="A42" s="23" t="s">
        <v>3</v>
      </c>
      <c r="B42" s="85">
        <v>1734163</v>
      </c>
      <c r="C42" s="86">
        <v>1301658</v>
      </c>
      <c r="D42" s="85">
        <v>1734163</v>
      </c>
    </row>
    <row r="43" spans="1:4" x14ac:dyDescent="0.2">
      <c r="A43" s="31" t="s">
        <v>52</v>
      </c>
      <c r="B43" s="90">
        <v>0</v>
      </c>
      <c r="C43" s="91">
        <v>0</v>
      </c>
      <c r="D43" s="90">
        <v>0</v>
      </c>
    </row>
    <row r="44" spans="1:4" x14ac:dyDescent="0.2">
      <c r="A44" s="23" t="s">
        <v>4</v>
      </c>
      <c r="B44" s="92">
        <f>D44+PL!B32</f>
        <v>437989</v>
      </c>
      <c r="C44" s="93">
        <f>576693+PL!C32</f>
        <v>627181</v>
      </c>
      <c r="D44" s="92">
        <v>384572</v>
      </c>
    </row>
    <row r="45" spans="1:4" x14ac:dyDescent="0.2">
      <c r="A45" s="8" t="s">
        <v>20</v>
      </c>
      <c r="B45" s="32">
        <f>SUM(B42:B44)</f>
        <v>2172152</v>
      </c>
      <c r="C45" s="32">
        <f>SUM(C42:C44)</f>
        <v>1928839</v>
      </c>
      <c r="D45" s="32">
        <f>SUM(D42:D44)</f>
        <v>2118735</v>
      </c>
    </row>
    <row r="46" spans="1:4" x14ac:dyDescent="0.2">
      <c r="A46" s="3"/>
      <c r="B46" s="33"/>
      <c r="C46" s="33"/>
      <c r="D46" s="33"/>
    </row>
    <row r="47" spans="1:4" ht="13.5" thickBot="1" x14ac:dyDescent="0.25">
      <c r="A47" s="34" t="s">
        <v>21</v>
      </c>
      <c r="B47" s="35">
        <f>B39+B45</f>
        <v>14930539</v>
      </c>
      <c r="C47" s="35">
        <f>C39+C45</f>
        <v>12919723</v>
      </c>
      <c r="D47" s="35">
        <f>D39+D45</f>
        <v>15407775</v>
      </c>
    </row>
    <row r="48" spans="1:4" ht="13.5" thickTop="1" x14ac:dyDescent="0.2">
      <c r="A48" s="11"/>
    </row>
    <row r="49" spans="1:4" x14ac:dyDescent="0.2">
      <c r="A49" s="36"/>
      <c r="B49" s="37"/>
      <c r="C49" s="37"/>
      <c r="D49" s="37"/>
    </row>
    <row r="52" spans="1:4" x14ac:dyDescent="0.2">
      <c r="A52" s="38" t="s">
        <v>47</v>
      </c>
      <c r="B52" s="39"/>
      <c r="C52" s="38" t="s">
        <v>47</v>
      </c>
      <c r="D52" s="39"/>
    </row>
    <row r="53" spans="1:4" x14ac:dyDescent="0.2">
      <c r="A53" s="1" t="s">
        <v>48</v>
      </c>
      <c r="B53" s="16"/>
      <c r="C53" s="1" t="s">
        <v>49</v>
      </c>
      <c r="D53" s="16"/>
    </row>
    <row r="54" spans="1:4" x14ac:dyDescent="0.2">
      <c r="A54" s="1" t="s">
        <v>54</v>
      </c>
      <c r="B54" s="16"/>
      <c r="C54" s="1" t="s">
        <v>50</v>
      </c>
      <c r="D54" s="16"/>
    </row>
    <row r="57" spans="1:4" x14ac:dyDescent="0.2">
      <c r="A57" s="38" t="s">
        <v>73</v>
      </c>
    </row>
    <row r="58" spans="1:4" x14ac:dyDescent="0.2">
      <c r="A58" s="38" t="s">
        <v>70</v>
      </c>
      <c r="B58" s="79">
        <v>-11115</v>
      </c>
      <c r="C58" s="79">
        <v>-500</v>
      </c>
      <c r="D58" s="80">
        <v>-10735</v>
      </c>
    </row>
    <row r="59" spans="1:4" x14ac:dyDescent="0.2">
      <c r="A59" s="38" t="s">
        <v>71</v>
      </c>
      <c r="B59" s="79">
        <v>-519932</v>
      </c>
      <c r="C59" s="79">
        <v>-362574</v>
      </c>
      <c r="D59" s="79">
        <v>-484179</v>
      </c>
    </row>
    <row r="60" spans="1:4" x14ac:dyDescent="0.2">
      <c r="A60" s="38" t="s">
        <v>72</v>
      </c>
      <c r="B60" s="79">
        <v>9479</v>
      </c>
      <c r="C60" s="79">
        <v>9212</v>
      </c>
      <c r="D60" s="81">
        <v>8891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5" zoomScale="130" zoomScaleNormal="130" workbookViewId="0">
      <selection activeCell="B32" sqref="B32"/>
    </sheetView>
  </sheetViews>
  <sheetFormatPr defaultRowHeight="12.75" x14ac:dyDescent="0.2"/>
  <cols>
    <col min="1" max="1" width="43.42578125" style="76" customWidth="1"/>
    <col min="2" max="2" width="12" style="40" customWidth="1"/>
    <col min="3" max="3" width="12.140625" style="40" customWidth="1"/>
    <col min="4" max="4" width="17" style="40" customWidth="1"/>
    <col min="5" max="6" width="9.140625" style="40"/>
    <col min="7" max="7" width="24.5703125" style="40" customWidth="1"/>
    <col min="8" max="16384" width="9.140625" style="40"/>
  </cols>
  <sheetData>
    <row r="1" spans="1:3" x14ac:dyDescent="0.2">
      <c r="A1" s="1" t="s">
        <v>44</v>
      </c>
    </row>
    <row r="2" spans="1:3" x14ac:dyDescent="0.2">
      <c r="A2" s="1"/>
    </row>
    <row r="3" spans="1:3" x14ac:dyDescent="0.2">
      <c r="A3" s="1" t="s">
        <v>29</v>
      </c>
      <c r="B3" s="41"/>
      <c r="C3" s="41"/>
    </row>
    <row r="4" spans="1:3" x14ac:dyDescent="0.2">
      <c r="A4" s="3" t="s">
        <v>79</v>
      </c>
      <c r="B4" s="42"/>
      <c r="C4" s="42"/>
    </row>
    <row r="5" spans="1:3" x14ac:dyDescent="0.2">
      <c r="A5" s="43"/>
      <c r="B5" s="42"/>
      <c r="C5" s="42"/>
    </row>
    <row r="6" spans="1:3" ht="25.5" x14ac:dyDescent="0.2">
      <c r="A6" s="5"/>
      <c r="B6" s="44" t="s">
        <v>77</v>
      </c>
      <c r="C6" s="44" t="s">
        <v>78</v>
      </c>
    </row>
    <row r="7" spans="1:3" ht="13.5" thickBot="1" x14ac:dyDescent="0.25">
      <c r="A7" s="5"/>
      <c r="B7" s="45" t="s">
        <v>10</v>
      </c>
      <c r="C7" s="45" t="s">
        <v>10</v>
      </c>
    </row>
    <row r="8" spans="1:3" x14ac:dyDescent="0.2">
      <c r="A8" s="46" t="s">
        <v>30</v>
      </c>
      <c r="B8" s="47">
        <f>234683-13775+4152</f>
        <v>225060</v>
      </c>
      <c r="C8" s="47">
        <v>215761</v>
      </c>
    </row>
    <row r="9" spans="1:3" x14ac:dyDescent="0.2">
      <c r="A9" s="46" t="s">
        <v>31</v>
      </c>
      <c r="B9" s="47">
        <v>-56069</v>
      </c>
      <c r="C9" s="47">
        <v>-59874</v>
      </c>
    </row>
    <row r="10" spans="1:3" x14ac:dyDescent="0.2">
      <c r="A10" s="3" t="s">
        <v>33</v>
      </c>
      <c r="B10" s="48">
        <f>SUM(B8:B9)</f>
        <v>168991</v>
      </c>
      <c r="C10" s="49">
        <f>SUM(C8:C9)</f>
        <v>155887</v>
      </c>
    </row>
    <row r="11" spans="1:3" x14ac:dyDescent="0.2">
      <c r="A11" s="19" t="s">
        <v>32</v>
      </c>
      <c r="B11" s="47">
        <f>5054+3691</f>
        <v>8745</v>
      </c>
      <c r="C11" s="96">
        <f>19621+430</f>
        <v>20051</v>
      </c>
    </row>
    <row r="12" spans="1:3" x14ac:dyDescent="0.2">
      <c r="A12" s="50" t="s">
        <v>5</v>
      </c>
      <c r="B12" s="51">
        <f>B10+B11</f>
        <v>177736</v>
      </c>
      <c r="C12" s="51">
        <f>C10+C11</f>
        <v>175938</v>
      </c>
    </row>
    <row r="13" spans="1:3" x14ac:dyDescent="0.2">
      <c r="A13" s="52"/>
      <c r="C13" s="53"/>
    </row>
    <row r="14" spans="1:3" x14ac:dyDescent="0.2">
      <c r="A14" s="5" t="s">
        <v>34</v>
      </c>
      <c r="B14" s="47">
        <v>75466</v>
      </c>
      <c r="C14" s="47">
        <v>66428</v>
      </c>
    </row>
    <row r="15" spans="1:3" x14ac:dyDescent="0.2">
      <c r="A15" s="5" t="s">
        <v>35</v>
      </c>
      <c r="B15" s="47">
        <v>-53672</v>
      </c>
      <c r="C15" s="96">
        <v>-11705</v>
      </c>
    </row>
    <row r="16" spans="1:3" x14ac:dyDescent="0.2">
      <c r="A16" s="52" t="s">
        <v>43</v>
      </c>
      <c r="B16" s="47">
        <v>50971</v>
      </c>
      <c r="C16" s="96">
        <v>27133</v>
      </c>
    </row>
    <row r="17" spans="1:4" x14ac:dyDescent="0.2">
      <c r="A17" s="52" t="s">
        <v>67</v>
      </c>
      <c r="B17" s="47">
        <v>151</v>
      </c>
      <c r="C17" s="96">
        <v>370</v>
      </c>
      <c r="D17" s="54"/>
    </row>
    <row r="18" spans="1:4" x14ac:dyDescent="0.2">
      <c r="A18" s="52" t="s">
        <v>56</v>
      </c>
      <c r="B18" s="55" t="s">
        <v>51</v>
      </c>
      <c r="C18" s="55" t="s">
        <v>51</v>
      </c>
      <c r="D18" s="54"/>
    </row>
    <row r="19" spans="1:4" x14ac:dyDescent="0.2">
      <c r="A19" s="50" t="s">
        <v>36</v>
      </c>
      <c r="B19" s="56">
        <f>SUM(B14:B18)</f>
        <v>72916</v>
      </c>
      <c r="C19" s="56">
        <f>SUM(C14:C17)</f>
        <v>82226</v>
      </c>
    </row>
    <row r="20" spans="1:4" x14ac:dyDescent="0.2">
      <c r="A20" s="52"/>
      <c r="B20" s="57"/>
      <c r="C20" s="58"/>
    </row>
    <row r="21" spans="1:4" x14ac:dyDescent="0.2">
      <c r="A21" s="52" t="s">
        <v>37</v>
      </c>
      <c r="B21" s="47">
        <f>B12+B19</f>
        <v>250652</v>
      </c>
      <c r="C21" s="47">
        <f>C12+C19</f>
        <v>258164</v>
      </c>
    </row>
    <row r="22" spans="1:4" x14ac:dyDescent="0.2">
      <c r="A22" s="52" t="s">
        <v>38</v>
      </c>
      <c r="B22" s="47">
        <v>-197342</v>
      </c>
      <c r="C22" s="96">
        <v>-202418</v>
      </c>
    </row>
    <row r="23" spans="1:4" ht="13.5" thickBot="1" x14ac:dyDescent="0.25">
      <c r="A23" s="59" t="s">
        <v>41</v>
      </c>
      <c r="B23" s="60">
        <f>B21+B22</f>
        <v>53310</v>
      </c>
      <c r="C23" s="60">
        <f t="shared" ref="C23" si="0">C21+C22</f>
        <v>55746</v>
      </c>
    </row>
    <row r="24" spans="1:4" ht="13.5" thickTop="1" x14ac:dyDescent="0.2">
      <c r="A24" s="61"/>
      <c r="B24" s="62"/>
      <c r="C24" s="62"/>
    </row>
    <row r="25" spans="1:4" ht="25.5" x14ac:dyDescent="0.2">
      <c r="A25" s="18" t="s">
        <v>39</v>
      </c>
      <c r="B25" s="47">
        <f>3272+588-603</f>
        <v>3257</v>
      </c>
      <c r="C25" s="96">
        <f>-3855+598-468</f>
        <v>-3725</v>
      </c>
    </row>
    <row r="26" spans="1:4" x14ac:dyDescent="0.2">
      <c r="A26" s="63"/>
      <c r="B26" s="64"/>
      <c r="C26" s="65"/>
    </row>
    <row r="27" spans="1:4" ht="13.5" thickBot="1" x14ac:dyDescent="0.25">
      <c r="A27" s="59" t="s">
        <v>40</v>
      </c>
      <c r="B27" s="66">
        <f>B23+B25</f>
        <v>56567</v>
      </c>
      <c r="C27" s="66">
        <f t="shared" ref="C27" si="1">C23+C25</f>
        <v>52021</v>
      </c>
    </row>
    <row r="28" spans="1:4" ht="13.5" thickTop="1" x14ac:dyDescent="0.2">
      <c r="A28" s="67"/>
      <c r="B28" s="68"/>
      <c r="C28" s="58"/>
    </row>
    <row r="29" spans="1:4" x14ac:dyDescent="0.2">
      <c r="A29" s="69" t="s">
        <v>6</v>
      </c>
      <c r="B29" s="70">
        <v>-3150</v>
      </c>
      <c r="C29" s="70">
        <v>-1533</v>
      </c>
    </row>
    <row r="30" spans="1:4" ht="13.5" thickBot="1" x14ac:dyDescent="0.25">
      <c r="A30" s="59" t="s">
        <v>7</v>
      </c>
      <c r="B30" s="71">
        <f>B29+B27</f>
        <v>53417</v>
      </c>
      <c r="C30" s="71">
        <f t="shared" ref="C30" si="2">C29+C27</f>
        <v>50488</v>
      </c>
    </row>
    <row r="31" spans="1:4" ht="13.5" thickTop="1" x14ac:dyDescent="0.2">
      <c r="A31" s="72"/>
      <c r="B31" s="73"/>
      <c r="C31" s="68"/>
    </row>
    <row r="32" spans="1:4" ht="13.5" thickBot="1" x14ac:dyDescent="0.25">
      <c r="A32" s="74" t="s">
        <v>42</v>
      </c>
      <c r="B32" s="71">
        <f>B30</f>
        <v>53417</v>
      </c>
      <c r="C32" s="71">
        <f>C30</f>
        <v>50488</v>
      </c>
    </row>
    <row r="33" spans="1:3" ht="13.5" thickTop="1" x14ac:dyDescent="0.2">
      <c r="A33" s="75" t="s">
        <v>8</v>
      </c>
      <c r="B33" s="77">
        <f>B32/346832573*1000</f>
        <v>0.15401379270106788</v>
      </c>
      <c r="C33" s="77">
        <f>C32/260331650*1000</f>
        <v>0.1939372335250055</v>
      </c>
    </row>
    <row r="36" spans="1:3" x14ac:dyDescent="0.2">
      <c r="A36" s="38" t="s">
        <v>47</v>
      </c>
      <c r="B36" s="38" t="s">
        <v>47</v>
      </c>
    </row>
    <row r="37" spans="1:3" x14ac:dyDescent="0.2">
      <c r="A37" s="1" t="s">
        <v>48</v>
      </c>
      <c r="B37" s="1" t="s">
        <v>49</v>
      </c>
    </row>
    <row r="38" spans="1:3" x14ac:dyDescent="0.2">
      <c r="A38" s="1" t="s">
        <v>54</v>
      </c>
      <c r="B38" s="1" t="s">
        <v>50</v>
      </c>
    </row>
    <row r="41" spans="1:3" x14ac:dyDescent="0.2">
      <c r="A41" s="76" t="s">
        <v>74</v>
      </c>
      <c r="B41" s="82">
        <v>21868</v>
      </c>
      <c r="C41" s="82">
        <v>13345</v>
      </c>
    </row>
    <row r="42" spans="1:3" x14ac:dyDescent="0.2">
      <c r="A42" s="76" t="s">
        <v>75</v>
      </c>
      <c r="B42" s="83">
        <v>6.3050594731769896E-2</v>
      </c>
      <c r="C42" s="84">
        <v>5.1261535045777185E-2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2021-03-10T11:43:56Z</dcterms:modified>
</cp:coreProperties>
</file>