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_narbekova\Desktop\нбкр\Фин отчет на сайт\Ежемесячный\Фин отчет октябрь 2020\"/>
    </mc:Choice>
  </mc:AlternateContent>
  <bookViews>
    <workbookView xWindow="0" yWindow="0" windowWidth="24000" windowHeight="9135" tabRatio="449" activeTab="1"/>
  </bookViews>
  <sheets>
    <sheet name="BS" sheetId="3" r:id="rId1"/>
    <sheet name="PL" sheetId="6" r:id="rId2"/>
  </sheets>
  <definedNames>
    <definedName name="_xlnm.Print_Area" localSheetId="0">BS!$A$3:$D$50</definedName>
    <definedName name="_xlnm.Print_Area" localSheetId="1">PL!$A$3:$C$32</definedName>
  </definedNames>
  <calcPr calcId="152511" concurrentCalc="0"/>
</workbook>
</file>

<file path=xl/calcChain.xml><?xml version="1.0" encoding="utf-8"?>
<calcChain xmlns="http://schemas.openxmlformats.org/spreadsheetml/2006/main">
  <c r="C32" i="6" l="1"/>
  <c r="B32" i="6"/>
  <c r="B24" i="6"/>
  <c r="B20" i="6"/>
  <c r="B11" i="6"/>
  <c r="B32" i="3"/>
  <c r="B31" i="3"/>
  <c r="B25" i="3"/>
  <c r="B20" i="3"/>
  <c r="B17" i="3"/>
  <c r="B15" i="3"/>
  <c r="B14" i="3"/>
  <c r="B10" i="6"/>
  <c r="B12" i="6"/>
  <c r="B18" i="6"/>
  <c r="B22" i="6"/>
  <c r="B26" i="6"/>
  <c r="B29" i="6"/>
  <c r="B31" i="6"/>
  <c r="C22" i="6"/>
  <c r="C26" i="6"/>
  <c r="C29" i="6"/>
  <c r="C31" i="6"/>
  <c r="B45" i="3"/>
  <c r="C45" i="3"/>
  <c r="D45" i="3"/>
  <c r="C12" i="3"/>
  <c r="C13" i="3"/>
  <c r="D22" i="3"/>
  <c r="B22" i="3"/>
  <c r="C22" i="3"/>
  <c r="C10" i="6"/>
  <c r="C12" i="6"/>
  <c r="C18" i="6"/>
  <c r="D12" i="3"/>
  <c r="B39" i="3"/>
  <c r="B47" i="3"/>
  <c r="C39" i="3"/>
  <c r="D39" i="3"/>
  <c r="D13" i="3"/>
  <c r="B12" i="3"/>
  <c r="B13" i="3"/>
  <c r="B18" i="3"/>
  <c r="B23" i="3"/>
  <c r="D18" i="3"/>
  <c r="C18" i="3"/>
  <c r="C47" i="3"/>
  <c r="C23" i="3"/>
  <c r="C28" i="3"/>
  <c r="D47" i="3"/>
  <c r="D23" i="3"/>
  <c r="D28" i="3"/>
  <c r="B28" i="3"/>
</calcChain>
</file>

<file path=xl/sharedStrings.xml><?xml version="1.0" encoding="utf-8"?>
<sst xmlns="http://schemas.openxmlformats.org/spreadsheetml/2006/main" count="85" uniqueCount="70">
  <si>
    <t>The correspondent account in NBKR</t>
  </si>
  <si>
    <t>Investments held to maturity</t>
  </si>
  <si>
    <t>- pledged under REPO-AGREEMENT</t>
  </si>
  <si>
    <t>Deferred tax liabilities</t>
  </si>
  <si>
    <t>Share capital</t>
  </si>
  <si>
    <t>Retained earnings</t>
  </si>
  <si>
    <t>Net interest income</t>
  </si>
  <si>
    <t xml:space="preserve">Other  income </t>
  </si>
  <si>
    <t>Income tax expense</t>
  </si>
  <si>
    <t>Profit (loss) for the period</t>
  </si>
  <si>
    <t>earnings per share</t>
  </si>
  <si>
    <t>ASSETS</t>
  </si>
  <si>
    <t>Th.KGS</t>
  </si>
  <si>
    <t>LIABILITITES</t>
  </si>
  <si>
    <t>Other liabilities</t>
  </si>
  <si>
    <t>Financial liabilities at fair value through profit or loss</t>
  </si>
  <si>
    <t>Current income tax liability</t>
  </si>
  <si>
    <t>Customer accounts</t>
  </si>
  <si>
    <t>Other borrowed funds</t>
  </si>
  <si>
    <t>Due to other financial institutions</t>
  </si>
  <si>
    <t>TOTAL ASSETS</t>
  </si>
  <si>
    <t>TOTAL LIABILITIES</t>
  </si>
  <si>
    <t>EQUITY</t>
  </si>
  <si>
    <t>TOTAL EQUITY</t>
  </si>
  <si>
    <t>TOTAL LIABILITIES AND EQUITY</t>
  </si>
  <si>
    <t>Other assets</t>
  </si>
  <si>
    <t>Proporty, equipment and intangible assets</t>
  </si>
  <si>
    <t>Financial assets at fair value through profit or loss</t>
  </si>
  <si>
    <t xml:space="preserve">Total assets of the monetary market </t>
  </si>
  <si>
    <t>Loans to customers</t>
  </si>
  <si>
    <t>Less provision for impairment losses</t>
  </si>
  <si>
    <t>Due from other financial institutions</t>
  </si>
  <si>
    <t>Loans to other financial institutions</t>
  </si>
  <si>
    <t>"Nostro" Accounts in commercial banks</t>
  </si>
  <si>
    <t>Cash and cash equivalents</t>
  </si>
  <si>
    <t>Total dues from other financial institutions</t>
  </si>
  <si>
    <t>Statement of profit or loss and other comprehensive income</t>
  </si>
  <si>
    <t>Interest income</t>
  </si>
  <si>
    <t>Interest expense</t>
  </si>
  <si>
    <t>Provision for impairment losses on interest bearing assets</t>
  </si>
  <si>
    <t>Net interes income before provision for impairment losses on interest bearing assets</t>
  </si>
  <si>
    <t>Fee and commission income</t>
  </si>
  <si>
    <t>Fee and commission expense</t>
  </si>
  <si>
    <t>Net not-interest income</t>
  </si>
  <si>
    <t>Operating income</t>
  </si>
  <si>
    <t>Operating expenses</t>
  </si>
  <si>
    <t>Provision for impairment losses on other transactions</t>
  </si>
  <si>
    <t>Profit (loss) before tax</t>
  </si>
  <si>
    <t>Operating profit</t>
  </si>
  <si>
    <t>Total comprehensive income</t>
  </si>
  <si>
    <t>Net gain (loss) on foreign exchange operations</t>
  </si>
  <si>
    <t>In addition paid capital</t>
  </si>
  <si>
    <t>Chairman of the Board</t>
  </si>
  <si>
    <t>Open Joint Stock Company "Commercial Bank KYRGYZSTAN"</t>
  </si>
  <si>
    <t>Statement of financial position</t>
  </si>
  <si>
    <t>Total loans to customers</t>
  </si>
  <si>
    <t>Total loans</t>
  </si>
  <si>
    <t>________________________________</t>
  </si>
  <si>
    <t>Mr. N. ILEBAEV</t>
  </si>
  <si>
    <t>Ms. E. DJENBAEVA</t>
  </si>
  <si>
    <t xml:space="preserve">Chief Accountant </t>
  </si>
  <si>
    <t>Less allowance for impairment</t>
  </si>
  <si>
    <t>Total nostro accounts at commercial banks</t>
  </si>
  <si>
    <t>Reverse Repo Transactions</t>
  </si>
  <si>
    <t>December 2019</t>
  </si>
  <si>
    <t>Loan discount</t>
  </si>
  <si>
    <t>As at 31 October 2020</t>
  </si>
  <si>
    <t>October 2020</t>
  </si>
  <si>
    <t>October 2019</t>
  </si>
  <si>
    <t>For the period ended 31 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</si>
</sst>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 * #,##0.00_ ;_ * \-#,##0.00_ ;_ * &quot;-&quot;??_ ;_ @_ "/>
    <numFmt numFmtId="169" formatCode="#,##0.000000"/>
    <numFmt numFmtId="170" formatCode="_-* #,##0.00\ _с_о_м_-;\-* #,##0.00\ _с_о_м_-;_-* &quot;-&quot;??\ _с_о_м_-;_-@_-"/>
  </numFmts>
  <fonts count="15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indexed="10"/>
      <name val="Arial"/>
      <family val="2"/>
      <charset val="204"/>
    </font>
    <font>
      <sz val="8"/>
      <color indexed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1">
    <xf numFmtId="0" fontId="0" fillId="0" borderId="0"/>
    <xf numFmtId="168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5" fillId="0" borderId="0"/>
    <xf numFmtId="0" fontId="6" fillId="0" borderId="0"/>
    <xf numFmtId="0" fontId="4" fillId="0" borderId="0"/>
    <xf numFmtId="0" fontId="1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88">
    <xf numFmtId="0" fontId="0" fillId="0" borderId="0" xfId="0"/>
    <xf numFmtId="0" fontId="7" fillId="0" borderId="0" xfId="0" applyFont="1" applyFill="1" applyAlignment="1"/>
    <xf numFmtId="0" fontId="8" fillId="0" borderId="0" xfId="0" applyFont="1" applyFill="1"/>
    <xf numFmtId="0" fontId="9" fillId="0" borderId="0" xfId="7" applyFont="1" applyFill="1" applyBorder="1" applyAlignment="1">
      <alignment horizontal="left"/>
    </xf>
    <xf numFmtId="49" fontId="9" fillId="0" borderId="0" xfId="7" applyNumberFormat="1" applyFont="1" applyFill="1" applyBorder="1" applyAlignment="1">
      <alignment horizontal="center" vertical="center"/>
    </xf>
    <xf numFmtId="0" fontId="10" fillId="0" borderId="0" xfId="7" applyFont="1" applyFill="1" applyBorder="1" applyAlignment="1"/>
    <xf numFmtId="14" fontId="9" fillId="0" borderId="0" xfId="7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9" fillId="0" borderId="0" xfId="7" applyFont="1" applyBorder="1" applyAlignment="1">
      <alignment horizontal="left"/>
    </xf>
    <xf numFmtId="14" fontId="9" fillId="0" borderId="0" xfId="7" applyNumberFormat="1" applyFont="1" applyFill="1" applyBorder="1" applyAlignment="1">
      <alignment horizontal="center"/>
    </xf>
    <xf numFmtId="14" fontId="9" fillId="0" borderId="2" xfId="7" applyNumberFormat="1" applyFont="1" applyFill="1" applyBorder="1" applyAlignment="1">
      <alignment horizontal="center"/>
    </xf>
    <xf numFmtId="0" fontId="10" fillId="0" borderId="0" xfId="7" applyFont="1" applyFill="1" applyBorder="1" applyAlignment="1">
      <alignment horizontal="left"/>
    </xf>
    <xf numFmtId="3" fontId="11" fillId="2" borderId="0" xfId="1" applyNumberFormat="1" applyFont="1" applyFill="1" applyAlignment="1">
      <alignment horizontal="right"/>
    </xf>
    <xf numFmtId="0" fontId="10" fillId="0" borderId="0" xfId="0" applyFont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167" fontId="11" fillId="2" borderId="0" xfId="8" applyNumberFormat="1" applyFont="1" applyFill="1" applyAlignment="1">
      <alignment horizontal="right"/>
    </xf>
    <xf numFmtId="3" fontId="12" fillId="0" borderId="2" xfId="8" applyNumberFormat="1" applyFont="1" applyFill="1" applyBorder="1" applyAlignment="1">
      <alignment horizontal="right"/>
    </xf>
    <xf numFmtId="167" fontId="12" fillId="2" borderId="2" xfId="8" applyNumberFormat="1" applyFont="1" applyFill="1" applyBorder="1" applyAlignment="1">
      <alignment horizontal="right"/>
    </xf>
    <xf numFmtId="167" fontId="12" fillId="0" borderId="2" xfId="8" applyNumberFormat="1" applyFont="1" applyFill="1" applyBorder="1" applyAlignment="1">
      <alignment horizontal="right"/>
    </xf>
    <xf numFmtId="0" fontId="7" fillId="0" borderId="0" xfId="0" applyFont="1" applyFill="1"/>
    <xf numFmtId="3" fontId="11" fillId="2" borderId="2" xfId="1" applyNumberFormat="1" applyFont="1" applyFill="1" applyBorder="1" applyAlignment="1">
      <alignment horizontal="right"/>
    </xf>
    <xf numFmtId="167" fontId="11" fillId="2" borderId="2" xfId="8" applyNumberFormat="1" applyFont="1" applyFill="1" applyBorder="1" applyAlignment="1">
      <alignment horizontal="right"/>
    </xf>
    <xf numFmtId="3" fontId="12" fillId="0" borderId="2" xfId="1" applyNumberFormat="1" applyFont="1" applyFill="1" applyBorder="1" applyAlignment="1">
      <alignment horizontal="right"/>
    </xf>
    <xf numFmtId="0" fontId="9" fillId="0" borderId="0" xfId="7" applyFont="1" applyFill="1" applyBorder="1" applyAlignment="1">
      <alignment horizontal="left" vertical="center"/>
    </xf>
    <xf numFmtId="0" fontId="10" fillId="0" borderId="0" xfId="7" quotePrefix="1" applyFont="1" applyFill="1" applyBorder="1" applyAlignment="1">
      <alignment horizontal="left"/>
    </xf>
    <xf numFmtId="0" fontId="10" fillId="0" borderId="0" xfId="7" applyFont="1" applyBorder="1" applyAlignment="1">
      <alignment horizontal="left"/>
    </xf>
    <xf numFmtId="0" fontId="9" fillId="0" borderId="0" xfId="0" applyFont="1" applyBorder="1" applyAlignment="1">
      <alignment horizontal="left" vertical="top"/>
    </xf>
    <xf numFmtId="3" fontId="12" fillId="0" borderId="2" xfId="2" applyNumberFormat="1" applyFont="1" applyFill="1" applyBorder="1" applyAlignment="1"/>
    <xf numFmtId="167" fontId="12" fillId="0" borderId="2" xfId="2" applyNumberFormat="1" applyFont="1" applyFill="1" applyBorder="1" applyAlignment="1"/>
    <xf numFmtId="165" fontId="11" fillId="0" borderId="2" xfId="2" applyNumberFormat="1" applyFont="1" applyFill="1" applyBorder="1" applyAlignment="1">
      <alignment horizontal="left"/>
    </xf>
    <xf numFmtId="0" fontId="10" fillId="0" borderId="0" xfId="6" applyFont="1" applyBorder="1" applyAlignment="1"/>
    <xf numFmtId="0" fontId="10" fillId="0" borderId="2" xfId="7" applyFont="1" applyFill="1" applyBorder="1" applyAlignment="1">
      <alignment horizontal="left" wrapText="1"/>
    </xf>
    <xf numFmtId="165" fontId="10" fillId="0" borderId="2" xfId="2" applyNumberFormat="1" applyFont="1" applyFill="1" applyBorder="1" applyAlignment="1">
      <alignment horizontal="left"/>
    </xf>
    <xf numFmtId="3" fontId="9" fillId="0" borderId="2" xfId="2" applyNumberFormat="1" applyFont="1" applyFill="1" applyBorder="1" applyAlignment="1"/>
    <xf numFmtId="167" fontId="9" fillId="0" borderId="2" xfId="2" applyNumberFormat="1" applyFont="1" applyFill="1" applyBorder="1" applyAlignment="1"/>
    <xf numFmtId="0" fontId="9" fillId="0" borderId="0" xfId="6" applyFont="1" applyBorder="1" applyAlignment="1"/>
    <xf numFmtId="3" fontId="9" fillId="0" borderId="1" xfId="2" applyNumberFormat="1" applyFont="1" applyFill="1" applyBorder="1" applyAlignment="1"/>
    <xf numFmtId="0" fontId="13" fillId="0" borderId="0" xfId="0" applyFont="1" applyFill="1" applyAlignment="1"/>
    <xf numFmtId="167" fontId="14" fillId="0" borderId="0" xfId="2" applyNumberFormat="1" applyFont="1" applyFill="1" applyBorder="1" applyAlignment="1">
      <alignment horizontal="left"/>
    </xf>
    <xf numFmtId="0" fontId="8" fillId="0" borderId="0" xfId="0" applyFont="1" applyFill="1" applyAlignment="1"/>
    <xf numFmtId="167" fontId="8" fillId="0" borderId="0" xfId="0" applyNumberFormat="1" applyFont="1" applyFill="1"/>
    <xf numFmtId="3" fontId="11" fillId="2" borderId="3" xfId="1" applyNumberFormat="1" applyFont="1" applyFill="1" applyBorder="1" applyAlignment="1">
      <alignment horizontal="right"/>
    </xf>
    <xf numFmtId="0" fontId="8" fillId="0" borderId="0" xfId="9" applyFont="1" applyFill="1"/>
    <xf numFmtId="0" fontId="10" fillId="0" borderId="0" xfId="9" applyFont="1" applyFill="1" applyAlignment="1">
      <alignment horizontal="center"/>
    </xf>
    <xf numFmtId="0" fontId="7" fillId="0" borderId="0" xfId="9" applyFont="1" applyFill="1" applyBorder="1" applyAlignment="1">
      <alignment horizontal="center" wrapText="1"/>
    </xf>
    <xf numFmtId="0" fontId="7" fillId="0" borderId="0" xfId="9" applyFont="1" applyFill="1" applyBorder="1" applyAlignment="1">
      <alignment horizontal="center"/>
    </xf>
    <xf numFmtId="0" fontId="10" fillId="0" borderId="0" xfId="0" applyFont="1" applyBorder="1" applyAlignment="1"/>
    <xf numFmtId="167" fontId="12" fillId="0" borderId="2" xfId="8" applyNumberFormat="1" applyFont="1" applyFill="1" applyBorder="1" applyAlignment="1">
      <alignment vertical="center"/>
    </xf>
    <xf numFmtId="0" fontId="9" fillId="0" borderId="0" xfId="6" applyFont="1" applyFill="1" applyBorder="1" applyAlignment="1"/>
    <xf numFmtId="167" fontId="9" fillId="0" borderId="2" xfId="11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167" fontId="8" fillId="0" borderId="0" xfId="9" applyNumberFormat="1" applyFont="1" applyFill="1"/>
    <xf numFmtId="167" fontId="12" fillId="0" borderId="2" xfId="11" applyNumberFormat="1" applyFont="1" applyFill="1" applyBorder="1" applyAlignment="1">
      <alignment vertical="center"/>
    </xf>
    <xf numFmtId="0" fontId="10" fillId="2" borderId="0" xfId="8" applyFont="1" applyFill="1" applyBorder="1" applyAlignment="1"/>
    <xf numFmtId="0" fontId="9" fillId="2" borderId="0" xfId="6" applyFont="1" applyFill="1" applyAlignment="1"/>
    <xf numFmtId="167" fontId="12" fillId="2" borderId="2" xfId="8" applyNumberFormat="1" applyFont="1" applyFill="1" applyBorder="1" applyAlignment="1">
      <alignment vertical="center"/>
    </xf>
    <xf numFmtId="0" fontId="9" fillId="0" borderId="0" xfId="6" applyFont="1" applyAlignment="1"/>
    <xf numFmtId="0" fontId="10" fillId="0" borderId="0" xfId="7" applyFont="1" applyBorder="1" applyAlignment="1"/>
    <xf numFmtId="167" fontId="7" fillId="0" borderId="2" xfId="9" applyNumberFormat="1" applyFont="1" applyFill="1" applyBorder="1" applyAlignment="1">
      <alignment vertical="center"/>
    </xf>
    <xf numFmtId="0" fontId="7" fillId="0" borderId="0" xfId="0" applyFont="1" applyAlignment="1"/>
    <xf numFmtId="0" fontId="9" fillId="0" borderId="0" xfId="0" applyFont="1" applyBorder="1" applyAlignment="1"/>
    <xf numFmtId="0" fontId="8" fillId="0" borderId="0" xfId="9" applyFont="1" applyFill="1" applyAlignment="1"/>
    <xf numFmtId="0" fontId="9" fillId="0" borderId="0" xfId="7" applyFont="1" applyFill="1" applyBorder="1" applyAlignment="1">
      <alignment horizontal="left" wrapText="1"/>
    </xf>
    <xf numFmtId="167" fontId="10" fillId="2" borderId="0" xfId="8" applyNumberFormat="1" applyFont="1" applyFill="1" applyAlignment="1">
      <alignment horizontal="right"/>
    </xf>
    <xf numFmtId="3" fontId="11" fillId="2" borderId="0" xfId="8" applyNumberFormat="1" applyFont="1" applyFill="1" applyAlignment="1">
      <alignment horizontal="right"/>
    </xf>
    <xf numFmtId="3" fontId="11" fillId="2" borderId="0" xfId="8" applyNumberFormat="1" applyFont="1" applyFill="1" applyAlignment="1">
      <alignment horizontal="right" wrapText="1"/>
    </xf>
    <xf numFmtId="167" fontId="11" fillId="2" borderId="0" xfId="8" applyNumberFormat="1" applyFont="1" applyFill="1" applyAlignment="1">
      <alignment horizontal="right" vertical="center"/>
    </xf>
    <xf numFmtId="0" fontId="8" fillId="0" borderId="0" xfId="9" applyFont="1" applyFill="1" applyBorder="1"/>
    <xf numFmtId="0" fontId="10" fillId="0" borderId="0" xfId="7" applyFont="1" applyFill="1" applyBorder="1" applyAlignment="1">
      <alignment vertical="center"/>
    </xf>
    <xf numFmtId="0" fontId="11" fillId="2" borderId="0" xfId="7" applyFont="1" applyFill="1" applyBorder="1" applyAlignment="1">
      <alignment vertical="center"/>
    </xf>
    <xf numFmtId="167" fontId="10" fillId="2" borderId="0" xfId="8" applyNumberFormat="1" applyFont="1" applyFill="1" applyBorder="1" applyAlignment="1">
      <alignment vertical="center"/>
    </xf>
    <xf numFmtId="0" fontId="9" fillId="0" borderId="0" xfId="9" applyFont="1" applyFill="1" applyBorder="1" applyAlignment="1"/>
    <xf numFmtId="167" fontId="11" fillId="0" borderId="0" xfId="8" applyNumberFormat="1" applyFont="1" applyFill="1" applyBorder="1" applyAlignment="1">
      <alignment vertical="center"/>
    </xf>
    <xf numFmtId="0" fontId="8" fillId="0" borderId="0" xfId="9" applyFont="1" applyFill="1" applyBorder="1" applyAlignment="1"/>
    <xf numFmtId="0" fontId="7" fillId="0" borderId="0" xfId="9" applyFont="1" applyFill="1" applyBorder="1" applyAlignment="1"/>
    <xf numFmtId="167" fontId="7" fillId="0" borderId="0" xfId="9" applyNumberFormat="1" applyFont="1" applyFill="1" applyBorder="1" applyAlignment="1">
      <alignment vertical="center"/>
    </xf>
    <xf numFmtId="167" fontId="9" fillId="0" borderId="0" xfId="11" applyNumberFormat="1" applyFont="1" applyFill="1" applyBorder="1" applyAlignment="1">
      <alignment vertical="center"/>
    </xf>
    <xf numFmtId="167" fontId="10" fillId="0" borderId="0" xfId="8" applyNumberFormat="1" applyFont="1" applyFill="1" applyBorder="1" applyAlignment="1">
      <alignment vertical="center"/>
    </xf>
    <xf numFmtId="0" fontId="10" fillId="0" borderId="0" xfId="9" applyFont="1" applyFill="1" applyBorder="1" applyAlignment="1"/>
    <xf numFmtId="167" fontId="11" fillId="0" borderId="0" xfId="8" applyNumberFormat="1" applyFont="1" applyFill="1" applyBorder="1" applyAlignment="1">
      <alignment vertical="center" wrapText="1"/>
    </xf>
    <xf numFmtId="167" fontId="10" fillId="2" borderId="0" xfId="11" applyNumberFormat="1" applyFont="1" applyFill="1" applyBorder="1" applyAlignment="1"/>
    <xf numFmtId="3" fontId="10" fillId="2" borderId="0" xfId="1" applyNumberFormat="1" applyFont="1" applyFill="1" applyAlignment="1">
      <alignment horizontal="right"/>
    </xf>
    <xf numFmtId="167" fontId="10" fillId="0" borderId="0" xfId="8" applyNumberFormat="1" applyFont="1" applyFill="1" applyAlignment="1">
      <alignment horizontal="right"/>
    </xf>
    <xf numFmtId="169" fontId="10" fillId="0" borderId="0" xfId="11" applyNumberFormat="1" applyFont="1" applyFill="1" applyBorder="1" applyAlignment="1"/>
    <xf numFmtId="3" fontId="10" fillId="2" borderId="0" xfId="8" applyNumberFormat="1" applyFont="1" applyFill="1" applyAlignment="1">
      <alignment horizontal="right"/>
    </xf>
    <xf numFmtId="3" fontId="10" fillId="2" borderId="0" xfId="8" applyNumberFormat="1" applyFont="1" applyFill="1" applyAlignment="1">
      <alignment horizontal="right" wrapText="1"/>
    </xf>
    <xf numFmtId="167" fontId="10" fillId="2" borderId="0" xfId="8" applyNumberFormat="1" applyFont="1" applyFill="1" applyAlignment="1">
      <alignment horizontal="right" vertical="center"/>
    </xf>
    <xf numFmtId="3" fontId="10" fillId="2" borderId="3" xfId="1" applyNumberFormat="1" applyFont="1" applyFill="1" applyBorder="1" applyAlignment="1">
      <alignment horizontal="right"/>
    </xf>
  </cellXfs>
  <cellStyles count="21">
    <cellStyle name="Comma 2" xfId="19"/>
    <cellStyle name="Comma_2231 IAS Financial Statements - Sep-30, 2001" xfId="1"/>
    <cellStyle name="Comma_ATF_31.11.07_F2_14 January 2008" xfId="2"/>
    <cellStyle name="Normal 2 2" xfId="3"/>
    <cellStyle name="Normal 2 2 2" xfId="12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9"/>
    <cellStyle name="Обычный 3" xfId="15"/>
    <cellStyle name="Обычный 4" xfId="13"/>
    <cellStyle name="Финансовый 2" xfId="10"/>
    <cellStyle name="Финансовый 3" xfId="11"/>
    <cellStyle name="Финансовый 3 2" xfId="16"/>
    <cellStyle name="Финансовый 4" xfId="17"/>
    <cellStyle name="Финансовый 5" xfId="18"/>
    <cellStyle name="Финансовый 6" xfId="20"/>
    <cellStyle name="Финансовый 7" xfId="14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130" zoomScaleNormal="130" workbookViewId="0">
      <selection activeCell="F35" sqref="F35"/>
    </sheetView>
  </sheetViews>
  <sheetFormatPr defaultRowHeight="11.25" x14ac:dyDescent="0.2"/>
  <cols>
    <col min="1" max="1" width="36.28515625" style="39" customWidth="1"/>
    <col min="2" max="2" width="15.7109375" style="2" customWidth="1"/>
    <col min="3" max="3" width="13.140625" style="2" customWidth="1"/>
    <col min="4" max="4" width="13.85546875" style="2" customWidth="1"/>
    <col min="5" max="5" width="4.28515625" style="2" customWidth="1"/>
    <col min="6" max="16384" width="9.140625" style="2"/>
  </cols>
  <sheetData>
    <row r="1" spans="1:5" x14ac:dyDescent="0.2">
      <c r="A1" s="1" t="s">
        <v>53</v>
      </c>
    </row>
    <row r="2" spans="1:5" x14ac:dyDescent="0.2">
      <c r="A2" s="1"/>
    </row>
    <row r="3" spans="1:5" x14ac:dyDescent="0.2">
      <c r="A3" s="1" t="s">
        <v>54</v>
      </c>
    </row>
    <row r="4" spans="1:5" ht="12.75" customHeight="1" x14ac:dyDescent="0.2">
      <c r="A4" s="3" t="s">
        <v>66</v>
      </c>
      <c r="B4" s="4"/>
      <c r="C4" s="4"/>
      <c r="D4" s="4"/>
    </row>
    <row r="5" spans="1:5" s="7" customFormat="1" x14ac:dyDescent="0.2">
      <c r="A5" s="5"/>
      <c r="B5" s="6" t="s">
        <v>67</v>
      </c>
      <c r="C5" s="6" t="s">
        <v>68</v>
      </c>
      <c r="D5" s="6" t="s">
        <v>64</v>
      </c>
      <c r="E5" s="2"/>
    </row>
    <row r="6" spans="1:5" x14ac:dyDescent="0.2">
      <c r="A6" s="8"/>
      <c r="B6" s="9" t="s">
        <v>12</v>
      </c>
      <c r="C6" s="9" t="s">
        <v>12</v>
      </c>
      <c r="D6" s="9" t="s">
        <v>12</v>
      </c>
    </row>
    <row r="7" spans="1:5" x14ac:dyDescent="0.2">
      <c r="A7" s="3" t="s">
        <v>11</v>
      </c>
      <c r="B7" s="10"/>
      <c r="C7" s="10"/>
      <c r="D7" s="10"/>
    </row>
    <row r="8" spans="1:5" x14ac:dyDescent="0.2">
      <c r="A8" s="11" t="s">
        <v>34</v>
      </c>
      <c r="B8" s="12">
        <v>2635187.5708499998</v>
      </c>
      <c r="C8" s="12">
        <v>1997342</v>
      </c>
      <c r="D8" s="20">
        <v>2393222</v>
      </c>
    </row>
    <row r="9" spans="1:5" x14ac:dyDescent="0.2">
      <c r="A9" s="13" t="s">
        <v>0</v>
      </c>
      <c r="B9" s="12">
        <v>792075</v>
      </c>
      <c r="C9" s="12">
        <v>1007771</v>
      </c>
      <c r="D9" s="20">
        <v>630835</v>
      </c>
    </row>
    <row r="10" spans="1:5" x14ac:dyDescent="0.2">
      <c r="A10" s="13" t="s">
        <v>33</v>
      </c>
      <c r="B10" s="81">
        <v>655356</v>
      </c>
      <c r="C10" s="12">
        <v>333536</v>
      </c>
      <c r="D10" s="20">
        <v>148079</v>
      </c>
    </row>
    <row r="11" spans="1:5" x14ac:dyDescent="0.2">
      <c r="A11" s="14" t="s">
        <v>61</v>
      </c>
      <c r="B11" s="63">
        <v>-5057.5864700000002</v>
      </c>
      <c r="C11" s="15">
        <v>-4837</v>
      </c>
      <c r="D11" s="21">
        <v>-4912</v>
      </c>
    </row>
    <row r="12" spans="1:5" x14ac:dyDescent="0.2">
      <c r="A12" s="14" t="s">
        <v>62</v>
      </c>
      <c r="B12" s="16">
        <f>SUM(B10:B11)</f>
        <v>650298.41353000002</v>
      </c>
      <c r="C12" s="16">
        <f>SUM(C10:C11)</f>
        <v>328699</v>
      </c>
      <c r="D12" s="16">
        <f>SUM(D10+D11)</f>
        <v>143167</v>
      </c>
    </row>
    <row r="13" spans="1:5" x14ac:dyDescent="0.2">
      <c r="A13" s="3" t="s">
        <v>28</v>
      </c>
      <c r="B13" s="17">
        <f>B8+B9+B12</f>
        <v>4077560.9843799998</v>
      </c>
      <c r="C13" s="18">
        <f>C8+C9+C12</f>
        <v>3333812</v>
      </c>
      <c r="D13" s="17">
        <f>D8+D9+D12</f>
        <v>3167224</v>
      </c>
    </row>
    <row r="14" spans="1:5" s="19" customFormat="1" x14ac:dyDescent="0.2">
      <c r="A14" s="11" t="s">
        <v>1</v>
      </c>
      <c r="B14" s="84">
        <f>785689-8</f>
        <v>785681</v>
      </c>
      <c r="C14" s="64">
        <v>1272019</v>
      </c>
      <c r="D14" s="64">
        <v>1326269</v>
      </c>
      <c r="E14" s="2"/>
    </row>
    <row r="15" spans="1:5" s="19" customFormat="1" x14ac:dyDescent="0.2">
      <c r="A15" s="11" t="s">
        <v>31</v>
      </c>
      <c r="B15" s="81">
        <f>77907</f>
        <v>77907</v>
      </c>
      <c r="C15" s="12">
        <v>38115</v>
      </c>
      <c r="D15" s="12">
        <v>55372</v>
      </c>
      <c r="E15" s="2"/>
    </row>
    <row r="16" spans="1:5" x14ac:dyDescent="0.2">
      <c r="A16" s="11" t="s">
        <v>32</v>
      </c>
      <c r="B16" s="81">
        <v>354998</v>
      </c>
      <c r="C16" s="12">
        <v>379458</v>
      </c>
      <c r="D16" s="12">
        <v>364723</v>
      </c>
    </row>
    <row r="17" spans="1:4" x14ac:dyDescent="0.2">
      <c r="A17" s="11" t="s">
        <v>30</v>
      </c>
      <c r="B17" s="63">
        <f>-11961.53082-500</f>
        <v>-12461.53082</v>
      </c>
      <c r="C17" s="15">
        <v>-494</v>
      </c>
      <c r="D17" s="15">
        <v>0</v>
      </c>
    </row>
    <row r="18" spans="1:4" x14ac:dyDescent="0.2">
      <c r="A18" s="3" t="s">
        <v>35</v>
      </c>
      <c r="B18" s="16">
        <f>B16+B17</f>
        <v>342536.46918000001</v>
      </c>
      <c r="C18" s="16">
        <f>C16+C17</f>
        <v>378964</v>
      </c>
      <c r="D18" s="16">
        <f>D16+D17</f>
        <v>364723</v>
      </c>
    </row>
    <row r="19" spans="1:4" x14ac:dyDescent="0.2">
      <c r="A19" s="11" t="s">
        <v>29</v>
      </c>
      <c r="B19" s="81">
        <v>8277290</v>
      </c>
      <c r="C19" s="12">
        <v>7140633</v>
      </c>
      <c r="D19" s="12">
        <v>7077416</v>
      </c>
    </row>
    <row r="20" spans="1:4" x14ac:dyDescent="0.2">
      <c r="A20" s="11" t="s">
        <v>30</v>
      </c>
      <c r="B20" s="63">
        <f>-490525+500</f>
        <v>-490025</v>
      </c>
      <c r="C20" s="15">
        <v>-359453</v>
      </c>
      <c r="D20" s="15">
        <v>-345682</v>
      </c>
    </row>
    <row r="21" spans="1:4" x14ac:dyDescent="0.2">
      <c r="A21" s="11" t="s">
        <v>65</v>
      </c>
      <c r="B21" s="63">
        <v>-2373.6840999999999</v>
      </c>
      <c r="C21" s="15">
        <v>0</v>
      </c>
      <c r="D21" s="15">
        <v>-3413</v>
      </c>
    </row>
    <row r="22" spans="1:4" x14ac:dyDescent="0.2">
      <c r="A22" s="3" t="s">
        <v>55</v>
      </c>
      <c r="B22" s="22">
        <f>SUM(B19:B21)</f>
        <v>7784891.3158999998</v>
      </c>
      <c r="C22" s="22">
        <f>C19+C20</f>
        <v>6781180</v>
      </c>
      <c r="D22" s="22">
        <f>SUM(D19:D21)</f>
        <v>6728321</v>
      </c>
    </row>
    <row r="23" spans="1:4" x14ac:dyDescent="0.2">
      <c r="A23" s="23" t="s">
        <v>56</v>
      </c>
      <c r="B23" s="16">
        <f>B18+B22</f>
        <v>8127427.7850799998</v>
      </c>
      <c r="C23" s="16">
        <f>C18+C22</f>
        <v>7160144</v>
      </c>
      <c r="D23" s="16">
        <f>D18+D22</f>
        <v>7093044</v>
      </c>
    </row>
    <row r="24" spans="1:4" x14ac:dyDescent="0.2">
      <c r="A24" s="11" t="s">
        <v>27</v>
      </c>
      <c r="B24" s="63">
        <v>81643</v>
      </c>
      <c r="C24" s="15">
        <v>0</v>
      </c>
      <c r="D24" s="15">
        <v>17274</v>
      </c>
    </row>
    <row r="25" spans="1:4" x14ac:dyDescent="0.2">
      <c r="A25" s="24" t="s">
        <v>2</v>
      </c>
      <c r="B25" s="63">
        <f>40904+8</f>
        <v>40912</v>
      </c>
      <c r="C25" s="15"/>
      <c r="D25" s="15">
        <v>0</v>
      </c>
    </row>
    <row r="26" spans="1:4" x14ac:dyDescent="0.2">
      <c r="A26" s="11" t="s">
        <v>26</v>
      </c>
      <c r="B26" s="81">
        <v>550760</v>
      </c>
      <c r="C26" s="12">
        <v>568394</v>
      </c>
      <c r="D26" s="12">
        <v>664069</v>
      </c>
    </row>
    <row r="27" spans="1:4" ht="13.5" customHeight="1" x14ac:dyDescent="0.2">
      <c r="A27" s="25" t="s">
        <v>25</v>
      </c>
      <c r="B27" s="81">
        <v>602749.86188675696</v>
      </c>
      <c r="C27" s="12">
        <v>370888</v>
      </c>
      <c r="D27" s="12">
        <v>391346</v>
      </c>
    </row>
    <row r="28" spans="1:4" x14ac:dyDescent="0.2">
      <c r="A28" s="26" t="s">
        <v>20</v>
      </c>
      <c r="B28" s="27">
        <f>B13+B14+B15+B23+B24+B25+B26+B27</f>
        <v>14344641.631346757</v>
      </c>
      <c r="C28" s="27">
        <f>C13+C14+C15+C23+C24+C25+C26+C27</f>
        <v>12743372</v>
      </c>
      <c r="D28" s="27">
        <f>D13+D14+D15+D23+D24+D25+D26+D27</f>
        <v>12714598</v>
      </c>
    </row>
    <row r="29" spans="1:4" x14ac:dyDescent="0.2">
      <c r="A29" s="3"/>
      <c r="B29" s="28"/>
      <c r="C29" s="28"/>
      <c r="D29" s="28"/>
    </row>
    <row r="30" spans="1:4" x14ac:dyDescent="0.2">
      <c r="A30" s="8" t="s">
        <v>13</v>
      </c>
      <c r="B30" s="29"/>
      <c r="C30" s="29"/>
      <c r="D30" s="29"/>
    </row>
    <row r="31" spans="1:4" x14ac:dyDescent="0.2">
      <c r="A31" s="30" t="s">
        <v>19</v>
      </c>
      <c r="B31" s="81">
        <f>674210+16</f>
        <v>674226</v>
      </c>
      <c r="C31" s="12">
        <v>801009</v>
      </c>
      <c r="D31" s="12">
        <v>884705</v>
      </c>
    </row>
    <row r="32" spans="1:4" x14ac:dyDescent="0.2">
      <c r="A32" s="25" t="s">
        <v>17</v>
      </c>
      <c r="B32" s="85">
        <f>9632382-16</f>
        <v>9632366</v>
      </c>
      <c r="C32" s="65">
        <v>8480742</v>
      </c>
      <c r="D32" s="65">
        <v>8359576</v>
      </c>
    </row>
    <row r="33" spans="1:4" x14ac:dyDescent="0.2">
      <c r="A33" s="25" t="s">
        <v>18</v>
      </c>
      <c r="B33" s="81">
        <v>1458987</v>
      </c>
      <c r="C33" s="12">
        <v>1390174</v>
      </c>
      <c r="D33" s="12">
        <v>1341147</v>
      </c>
    </row>
    <row r="34" spans="1:4" x14ac:dyDescent="0.2">
      <c r="A34" s="25" t="s">
        <v>16</v>
      </c>
      <c r="B34" s="81">
        <v>6280</v>
      </c>
      <c r="C34" s="12">
        <v>3889</v>
      </c>
      <c r="D34" s="12">
        <v>443</v>
      </c>
    </row>
    <row r="35" spans="1:4" x14ac:dyDescent="0.2">
      <c r="A35" s="11" t="s">
        <v>3</v>
      </c>
      <c r="B35" s="81">
        <v>17852</v>
      </c>
      <c r="C35" s="12">
        <v>16255</v>
      </c>
      <c r="D35" s="12">
        <v>14455</v>
      </c>
    </row>
    <row r="36" spans="1:4" x14ac:dyDescent="0.2">
      <c r="A36" s="11" t="s">
        <v>15</v>
      </c>
      <c r="B36" s="86">
        <v>177543</v>
      </c>
      <c r="C36" s="66">
        <v>28082</v>
      </c>
      <c r="D36" s="66">
        <v>18423</v>
      </c>
    </row>
    <row r="37" spans="1:4" x14ac:dyDescent="0.2">
      <c r="A37" s="11" t="s">
        <v>63</v>
      </c>
      <c r="B37" s="86">
        <v>0</v>
      </c>
      <c r="C37" s="66">
        <v>0</v>
      </c>
      <c r="D37" s="66">
        <v>0</v>
      </c>
    </row>
    <row r="38" spans="1:4" x14ac:dyDescent="0.2">
      <c r="A38" s="13" t="s">
        <v>14</v>
      </c>
      <c r="B38" s="81">
        <v>414972</v>
      </c>
      <c r="C38" s="12">
        <v>333193</v>
      </c>
      <c r="D38" s="12">
        <v>336070</v>
      </c>
    </row>
    <row r="39" spans="1:4" x14ac:dyDescent="0.2">
      <c r="A39" s="26" t="s">
        <v>21</v>
      </c>
      <c r="B39" s="27">
        <f>SUM(B31:B38)</f>
        <v>12382226</v>
      </c>
      <c r="C39" s="27">
        <f>SUM(C31:C38)</f>
        <v>11053344</v>
      </c>
      <c r="D39" s="27">
        <f>SUM(D31:D38)</f>
        <v>10954819</v>
      </c>
    </row>
    <row r="40" spans="1:4" x14ac:dyDescent="0.2">
      <c r="A40" s="11"/>
      <c r="B40" s="31"/>
      <c r="C40" s="31"/>
      <c r="D40" s="31"/>
    </row>
    <row r="41" spans="1:4" ht="12.75" customHeight="1" x14ac:dyDescent="0.2">
      <c r="A41" s="8" t="s">
        <v>22</v>
      </c>
      <c r="B41" s="32"/>
      <c r="C41" s="32"/>
      <c r="D41" s="32"/>
    </row>
    <row r="42" spans="1:4" x14ac:dyDescent="0.2">
      <c r="A42" s="25" t="s">
        <v>4</v>
      </c>
      <c r="B42" s="81">
        <v>1724140</v>
      </c>
      <c r="C42" s="12">
        <v>1301658</v>
      </c>
      <c r="D42" s="12">
        <v>1301658</v>
      </c>
    </row>
    <row r="43" spans="1:4" x14ac:dyDescent="0.2">
      <c r="A43" s="25" t="s">
        <v>51</v>
      </c>
      <c r="B43" s="86">
        <v>0</v>
      </c>
      <c r="C43" s="66">
        <v>0</v>
      </c>
      <c r="D43" s="66">
        <v>0</v>
      </c>
    </row>
    <row r="44" spans="1:4" x14ac:dyDescent="0.2">
      <c r="A44" s="25" t="s">
        <v>5</v>
      </c>
      <c r="B44" s="87">
        <v>238276</v>
      </c>
      <c r="C44" s="41">
        <v>388370</v>
      </c>
      <c r="D44" s="41">
        <v>458121</v>
      </c>
    </row>
    <row r="45" spans="1:4" x14ac:dyDescent="0.2">
      <c r="A45" s="8" t="s">
        <v>23</v>
      </c>
      <c r="B45" s="33">
        <f>SUM(B42:B44)</f>
        <v>1962416</v>
      </c>
      <c r="C45" s="33">
        <f t="shared" ref="C45:D45" si="0">SUM(C42:C44)</f>
        <v>1690028</v>
      </c>
      <c r="D45" s="33">
        <f t="shared" si="0"/>
        <v>1759779</v>
      </c>
    </row>
    <row r="46" spans="1:4" x14ac:dyDescent="0.2">
      <c r="A46" s="3"/>
      <c r="B46" s="34"/>
      <c r="C46" s="34"/>
      <c r="D46" s="34"/>
    </row>
    <row r="47" spans="1:4" ht="12" thickBot="1" x14ac:dyDescent="0.25">
      <c r="A47" s="35" t="s">
        <v>24</v>
      </c>
      <c r="B47" s="36">
        <f>B39+B45</f>
        <v>14344642</v>
      </c>
      <c r="C47" s="36">
        <f>C39+C45</f>
        <v>12743372</v>
      </c>
      <c r="D47" s="36">
        <f>D39+D45</f>
        <v>12714598</v>
      </c>
    </row>
    <row r="48" spans="1:4" ht="12" thickTop="1" x14ac:dyDescent="0.2">
      <c r="A48" s="11"/>
    </row>
    <row r="49" spans="1:4" x14ac:dyDescent="0.2">
      <c r="A49" s="37"/>
      <c r="B49" s="38"/>
      <c r="C49" s="38"/>
      <c r="D49" s="38"/>
    </row>
    <row r="52" spans="1:4" x14ac:dyDescent="0.2">
      <c r="A52" s="39" t="s">
        <v>57</v>
      </c>
      <c r="B52" s="40"/>
      <c r="C52" s="39" t="s">
        <v>57</v>
      </c>
      <c r="D52" s="40"/>
    </row>
    <row r="53" spans="1:4" x14ac:dyDescent="0.2">
      <c r="A53" s="1" t="s">
        <v>58</v>
      </c>
      <c r="B53" s="19"/>
      <c r="C53" s="1" t="s">
        <v>59</v>
      </c>
      <c r="D53" s="19"/>
    </row>
    <row r="54" spans="1:4" x14ac:dyDescent="0.2">
      <c r="A54" s="1" t="s">
        <v>52</v>
      </c>
      <c r="B54" s="19"/>
      <c r="C54" s="1" t="s">
        <v>60</v>
      </c>
      <c r="D54" s="19"/>
    </row>
  </sheetData>
  <phoneticPr fontId="0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zoomScale="130" zoomScaleNormal="130" workbookViewId="0">
      <selection activeCell="F10" sqref="F10"/>
    </sheetView>
  </sheetViews>
  <sheetFormatPr defaultRowHeight="11.25" x14ac:dyDescent="0.2"/>
  <cols>
    <col min="1" max="1" width="43.42578125" style="61" customWidth="1"/>
    <col min="2" max="2" width="12" style="42" customWidth="1"/>
    <col min="3" max="3" width="12.140625" style="42" customWidth="1"/>
    <col min="4" max="4" width="2.42578125" style="42" customWidth="1"/>
    <col min="5" max="6" width="9.140625" style="42"/>
    <col min="7" max="7" width="24.5703125" style="42" customWidth="1"/>
    <col min="8" max="16384" width="9.140625" style="42"/>
  </cols>
  <sheetData>
    <row r="1" spans="1:3" x14ac:dyDescent="0.2">
      <c r="A1" s="1" t="s">
        <v>53</v>
      </c>
    </row>
    <row r="2" spans="1:3" x14ac:dyDescent="0.2">
      <c r="A2" s="1"/>
    </row>
    <row r="3" spans="1:3" x14ac:dyDescent="0.2">
      <c r="A3" s="1" t="s">
        <v>36</v>
      </c>
      <c r="B3" s="43"/>
      <c r="C3" s="43"/>
    </row>
    <row r="4" spans="1:3" x14ac:dyDescent="0.2">
      <c r="A4" s="3" t="s">
        <v>69</v>
      </c>
      <c r="B4" s="44"/>
      <c r="C4" s="44"/>
    </row>
    <row r="5" spans="1:3" x14ac:dyDescent="0.2">
      <c r="A5" s="45"/>
      <c r="B5" s="44"/>
      <c r="C5" s="44"/>
    </row>
    <row r="6" spans="1:3" x14ac:dyDescent="0.2">
      <c r="A6" s="5"/>
      <c r="B6" s="6" t="s">
        <v>67</v>
      </c>
      <c r="C6" s="6" t="s">
        <v>68</v>
      </c>
    </row>
    <row r="7" spans="1:3" x14ac:dyDescent="0.2">
      <c r="A7" s="5"/>
      <c r="B7" s="9" t="s">
        <v>12</v>
      </c>
      <c r="C7" s="9" t="s">
        <v>12</v>
      </c>
    </row>
    <row r="8" spans="1:3" x14ac:dyDescent="0.2">
      <c r="A8" s="46" t="s">
        <v>37</v>
      </c>
      <c r="B8" s="63">
        <v>1149730</v>
      </c>
      <c r="C8" s="63">
        <v>1056515</v>
      </c>
    </row>
    <row r="9" spans="1:3" x14ac:dyDescent="0.2">
      <c r="A9" s="46" t="s">
        <v>38</v>
      </c>
      <c r="B9" s="63">
        <v>-301332</v>
      </c>
      <c r="C9" s="63">
        <v>-313795</v>
      </c>
    </row>
    <row r="10" spans="1:3" ht="22.5" x14ac:dyDescent="0.2">
      <c r="A10" s="62" t="s">
        <v>40</v>
      </c>
      <c r="B10" s="47">
        <f>SUM(B8:B9)</f>
        <v>848398</v>
      </c>
      <c r="C10" s="47">
        <f>SUM(C8:C9)</f>
        <v>742720</v>
      </c>
    </row>
    <row r="11" spans="1:3" x14ac:dyDescent="0.2">
      <c r="A11" s="11" t="s">
        <v>39</v>
      </c>
      <c r="B11" s="63">
        <f>-126058-488</f>
        <v>-126546</v>
      </c>
      <c r="C11" s="15">
        <v>59023</v>
      </c>
    </row>
    <row r="12" spans="1:3" x14ac:dyDescent="0.2">
      <c r="A12" s="48" t="s">
        <v>6</v>
      </c>
      <c r="B12" s="49">
        <f>B10+B11</f>
        <v>721852</v>
      </c>
      <c r="C12" s="49">
        <f>C10+C11</f>
        <v>801743</v>
      </c>
    </row>
    <row r="13" spans="1:3" x14ac:dyDescent="0.2">
      <c r="A13" s="50"/>
      <c r="B13" s="67"/>
      <c r="C13" s="68"/>
    </row>
    <row r="14" spans="1:3" x14ac:dyDescent="0.2">
      <c r="A14" s="5" t="s">
        <v>41</v>
      </c>
      <c r="B14" s="63">
        <v>352586</v>
      </c>
      <c r="C14" s="63">
        <v>319197</v>
      </c>
    </row>
    <row r="15" spans="1:3" x14ac:dyDescent="0.2">
      <c r="A15" s="5" t="s">
        <v>42</v>
      </c>
      <c r="B15" s="63">
        <v>-77773</v>
      </c>
      <c r="C15" s="15">
        <v>-51473</v>
      </c>
    </row>
    <row r="16" spans="1:3" x14ac:dyDescent="0.2">
      <c r="A16" s="50" t="s">
        <v>50</v>
      </c>
      <c r="B16" s="63">
        <v>263256</v>
      </c>
      <c r="C16" s="15">
        <v>148973</v>
      </c>
    </row>
    <row r="17" spans="1:5" x14ac:dyDescent="0.2">
      <c r="A17" s="50" t="s">
        <v>7</v>
      </c>
      <c r="B17" s="63">
        <v>3051</v>
      </c>
      <c r="C17" s="15">
        <v>1171</v>
      </c>
      <c r="D17" s="51"/>
    </row>
    <row r="18" spans="1:5" x14ac:dyDescent="0.2">
      <c r="A18" s="48" t="s">
        <v>43</v>
      </c>
      <c r="B18" s="52">
        <f>SUM(B14:B17)</f>
        <v>541120</v>
      </c>
      <c r="C18" s="52">
        <f>SUM(C14:C17)</f>
        <v>417868</v>
      </c>
    </row>
    <row r="19" spans="1:5" x14ac:dyDescent="0.2">
      <c r="A19" s="53"/>
      <c r="B19" s="69"/>
      <c r="C19" s="70"/>
    </row>
    <row r="20" spans="1:5" x14ac:dyDescent="0.2">
      <c r="A20" s="53" t="s">
        <v>44</v>
      </c>
      <c r="B20" s="82">
        <f>B12+B18</f>
        <v>1262972</v>
      </c>
      <c r="C20" s="15">
        <v>1219611</v>
      </c>
    </row>
    <row r="21" spans="1:5" x14ac:dyDescent="0.2">
      <c r="A21" s="53" t="s">
        <v>45</v>
      </c>
      <c r="B21" s="63">
        <v>-980340</v>
      </c>
      <c r="C21" s="15">
        <v>-1003249</v>
      </c>
    </row>
    <row r="22" spans="1:5" x14ac:dyDescent="0.2">
      <c r="A22" s="54" t="s">
        <v>48</v>
      </c>
      <c r="B22" s="55">
        <f>B20+B21</f>
        <v>282632</v>
      </c>
      <c r="C22" s="55">
        <f t="shared" ref="C22" si="0">C20+C21</f>
        <v>216362</v>
      </c>
    </row>
    <row r="23" spans="1:5" x14ac:dyDescent="0.2">
      <c r="A23" s="71"/>
      <c r="B23" s="72"/>
      <c r="C23" s="72"/>
    </row>
    <row r="24" spans="1:5" x14ac:dyDescent="0.2">
      <c r="A24" s="11" t="s">
        <v>46</v>
      </c>
      <c r="B24" s="63">
        <f>-29021+488</f>
        <v>-28533</v>
      </c>
      <c r="C24" s="15">
        <v>-22684</v>
      </c>
    </row>
    <row r="25" spans="1:5" x14ac:dyDescent="0.2">
      <c r="A25" s="78"/>
      <c r="B25" s="72"/>
      <c r="C25" s="79"/>
      <c r="D25" s="67"/>
      <c r="E25" s="67"/>
    </row>
    <row r="26" spans="1:5" x14ac:dyDescent="0.2">
      <c r="A26" s="56" t="s">
        <v>47</v>
      </c>
      <c r="B26" s="49">
        <f>B22+B24</f>
        <v>254099</v>
      </c>
      <c r="C26" s="49">
        <f t="shared" ref="C26" si="1">C22+C24</f>
        <v>193678</v>
      </c>
    </row>
    <row r="27" spans="1:5" x14ac:dyDescent="0.2">
      <c r="A27" s="48"/>
      <c r="B27" s="76"/>
      <c r="C27" s="77"/>
      <c r="D27" s="67"/>
      <c r="E27" s="67"/>
    </row>
    <row r="28" spans="1:5" x14ac:dyDescent="0.2">
      <c r="A28" s="57" t="s">
        <v>8</v>
      </c>
      <c r="B28" s="80">
        <v>-26933</v>
      </c>
      <c r="C28" s="80">
        <v>-18239</v>
      </c>
    </row>
    <row r="29" spans="1:5" x14ac:dyDescent="0.2">
      <c r="A29" s="56" t="s">
        <v>9</v>
      </c>
      <c r="B29" s="58">
        <f>B28+B26</f>
        <v>227166</v>
      </c>
      <c r="C29" s="58">
        <f t="shared" ref="C29" si="2">C28+C26</f>
        <v>175439</v>
      </c>
    </row>
    <row r="30" spans="1:5" x14ac:dyDescent="0.2">
      <c r="A30" s="74"/>
      <c r="B30" s="75"/>
      <c r="C30" s="76"/>
      <c r="D30" s="67"/>
      <c r="E30" s="67"/>
    </row>
    <row r="31" spans="1:5" x14ac:dyDescent="0.2">
      <c r="A31" s="59" t="s">
        <v>49</v>
      </c>
      <c r="B31" s="58">
        <f>B29</f>
        <v>227166</v>
      </c>
      <c r="C31" s="58">
        <f>C29</f>
        <v>175439</v>
      </c>
    </row>
    <row r="32" spans="1:5" x14ac:dyDescent="0.2">
      <c r="A32" s="60" t="s">
        <v>10</v>
      </c>
      <c r="B32" s="83">
        <f>B31/344827968*1000</f>
        <v>0.65878067059804146</v>
      </c>
      <c r="C32" s="83">
        <f>C31/260331650*1000</f>
        <v>0.67390576597198226</v>
      </c>
    </row>
    <row r="33" spans="1:5" x14ac:dyDescent="0.2">
      <c r="A33" s="73"/>
      <c r="B33" s="67"/>
      <c r="C33" s="67"/>
      <c r="D33" s="67"/>
      <c r="E33" s="67"/>
    </row>
    <row r="35" spans="1:5" x14ac:dyDescent="0.2">
      <c r="A35" s="39" t="s">
        <v>57</v>
      </c>
      <c r="B35" s="39" t="s">
        <v>57</v>
      </c>
    </row>
    <row r="36" spans="1:5" x14ac:dyDescent="0.2">
      <c r="A36" s="1" t="s">
        <v>58</v>
      </c>
      <c r="B36" s="1" t="s">
        <v>59</v>
      </c>
    </row>
    <row r="37" spans="1:5" x14ac:dyDescent="0.2">
      <c r="A37" s="1" t="s">
        <v>52</v>
      </c>
      <c r="B37" s="1" t="s">
        <v>60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BS</vt:lpstr>
      <vt:lpstr>PL</vt:lpstr>
      <vt:lpstr>BS!Область_печати</vt:lpstr>
      <vt:lpstr>PL!Область_печати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Нарбекова Мээрим Уланбековна</cp:lastModifiedBy>
  <cp:lastPrinted>2015-11-04T11:45:51Z</cp:lastPrinted>
  <dcterms:created xsi:type="dcterms:W3CDTF">1996-10-08T23:32:33Z</dcterms:created>
  <dcterms:modified xsi:type="dcterms:W3CDTF">2020-11-18T09:46:49Z</dcterms:modified>
</cp:coreProperties>
</file>